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25" firstSheet="1" activeTab="1"/>
  </bookViews>
  <sheets>
    <sheet name="BExRepositorySheet" sheetId="1" state="veryHidden" r:id="rId1"/>
    <sheet name="Prihodi11-12" sheetId="2" r:id="rId2"/>
    <sheet name="Rashodi11-12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'Prihodi11-12'!$2:$2</definedName>
    <definedName name="_xlnm.Print_Titles" localSheetId="2">'Rashodi11-12'!$2:$2</definedName>
    <definedName name="_xlnm.Print_Area" localSheetId="1">'Prihodi11-12'!$A$1:$F$166</definedName>
    <definedName name="_xlnm.Print_Area" localSheetId="2">'Rashodi11-12'!$A$1:$F$189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<sst xmlns="http://schemas.openxmlformats.org/spreadsheetml/2006/main" count="529" uniqueCount="455">
  <si>
    <t>PRIMICI OD FINANCIJSKE IMOVINE  I ZADUŽIVANJA</t>
  </si>
  <si>
    <t>Primljene otplate (povrati) glavnice danih zajmova</t>
  </si>
  <si>
    <t>Povrat zajmova danih drugim razinama vlasti</t>
  </si>
  <si>
    <t>Trezorski zapisi (neto)</t>
  </si>
  <si>
    <t>Trezorski zapisi - tuzemni</t>
  </si>
  <si>
    <t>Obveznice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</si>
  <si>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</si>
  <si>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</si>
  <si>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</si>
  <si>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 xml:space="preserve">Primici od zaduživanja </t>
  </si>
  <si>
    <t>Primljeni zajmovi od banaka i ostalih financijskih institucija u javnom sektoru (neto)</t>
  </si>
  <si>
    <t>Primljeni zajmovi od banaka i ostalih financijskih institucija izvan javnog sektora</t>
  </si>
  <si>
    <t>Primljeni zajmovi od tuzemnih banaka i ostalih financijskih institucija izvan javnog sektora (neto)</t>
  </si>
  <si>
    <t>IZDACI ZA FINANCIJSKU IMOVINU I OTPLATE ZAJMOVA</t>
  </si>
  <si>
    <t>Izdaci za dane zajmove</t>
  </si>
  <si>
    <t>Dani zajmovi drugim razinama vlasti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</si>
  <si>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</si>
  <si>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</si>
  <si>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</si>
  <si>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</si>
  <si>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dionice i udjele u glavnici</t>
  </si>
  <si>
    <t>Dionice i udjeli u glavnici trgovačkih društava izvan javnog sektora</t>
  </si>
  <si>
    <t>Dionice i udjeli u glavnici tuzemnih trgovačkih društava izvan javnog sektora</t>
  </si>
  <si>
    <t>Otplata glavnice primljenih zajmova od međunarodnih organizacija</t>
  </si>
  <si>
    <t>Izdaci za otplatu glavnice za izdane vrijednosne papire</t>
  </si>
  <si>
    <t>Izdaci za otplatu glavnice za izdane obveznice</t>
  </si>
  <si>
    <t>Izdaci za otplatu glavnice za izdane obveznice u zemlji</t>
  </si>
  <si>
    <t>Izdaci za otplatu glavnice za izdane obveznice u inozemstvu</t>
  </si>
  <si>
    <t>PRIHODI POSLOVANJA</t>
  </si>
  <si>
    <t>PRIHODI OD PRODAJE NEFINANCIJSKE IMOVINE</t>
  </si>
  <si>
    <t>RASHODI POSLOVANJA</t>
  </si>
  <si>
    <t>RASHODI ZA NABAVU NEFINANCIJSKE IMOVINE</t>
  </si>
  <si>
    <t>NAZIV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</si>
  <si>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</si>
  <si>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</si>
  <si>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</si>
  <si>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</si>
  <si>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</si>
  <si>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</si>
  <si>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</si>
  <si>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</si>
  <si>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</si>
  <si>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</si>
  <si>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</si>
  <si>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</si>
  <si>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</si>
  <si>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</si>
  <si>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</si>
  <si>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</si>
  <si>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</si>
  <si>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</si>
  <si>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Poseban porez na osobne automobile, ostala motorna vozila, plovila i zrakoplove</t>
  </si>
  <si>
    <t>Poseban porez na bezalkoholna pića</t>
  </si>
  <si>
    <t>Poseban porez na kavu</t>
  </si>
  <si>
    <t>Poseban porez na luksuzne proizvode</t>
  </si>
  <si>
    <t>Ostali porezi na robu i usluge</t>
  </si>
  <si>
    <t>Porezi na međunarodnu trgovinu i transakcije</t>
  </si>
  <si>
    <t>Carine i carinske pristojbe</t>
  </si>
  <si>
    <t>Carine na uvoz robe i usluga</t>
  </si>
  <si>
    <t>Carinske pristojbe</t>
  </si>
  <si>
    <t>Ostali prihodi od poreza koje plaćaju fizičke osobe</t>
  </si>
  <si>
    <t>Doprinosi (socijalni)</t>
  </si>
  <si>
    <t>Doprinosi za zdravstveno osiguranje</t>
  </si>
  <si>
    <t>Doprinosi za mirovinsko osiguranje</t>
  </si>
  <si>
    <t>Doprinosi za zapošljavanje</t>
  </si>
  <si>
    <t>Doprinosi za zapošljavanje koje plaća poslodavac</t>
  </si>
  <si>
    <t>Pomoći od inozemnih vlada</t>
  </si>
  <si>
    <t>Tekuće pomoći od inozemnih vlada</t>
  </si>
  <si>
    <t>Kapitalne pomoći od inozemnih vlada</t>
  </si>
  <si>
    <t>Tekuće pomoći od međunarodnih organizacija</t>
  </si>
  <si>
    <t xml:space="preserve">Pomoći iz proračuna </t>
  </si>
  <si>
    <t xml:space="preserve">Tekuće pomoći iz proračuna </t>
  </si>
  <si>
    <t xml:space="preserve">Kapitalne pomoći iz proračuna </t>
  </si>
  <si>
    <t>Prihodi od imovine</t>
  </si>
  <si>
    <t>Prihodi od financijske imovine</t>
  </si>
  <si>
    <t>Prihodi od kamata na dane zajmove</t>
  </si>
  <si>
    <t>Prihodi od kamata po vrijednosnim papirima</t>
  </si>
  <si>
    <t>Kamate na oročena sredstva i depozite po viđenju</t>
  </si>
  <si>
    <t>Prihodi od zateznih kamata</t>
  </si>
  <si>
    <t>Prihodi od dividendi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</si>
  <si>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</si>
  <si>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</si>
  <si>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</si>
  <si>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</si>
  <si>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</si>
  <si>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Državne upravne i sudske pristojbe</t>
  </si>
  <si>
    <t>Prihodi po posebnim propisima</t>
  </si>
  <si>
    <t>Prihodi državne uprave</t>
  </si>
  <si>
    <t>Ostali nespomenuti prihodi</t>
  </si>
  <si>
    <t>Ostali prihodi</t>
  </si>
  <si>
    <t>Kazne za devizne prekršaje</t>
  </si>
  <si>
    <t>Ostale kazne</t>
  </si>
  <si>
    <t>Tekuće donacije</t>
  </si>
  <si>
    <t>Kapitalne donacije</t>
  </si>
  <si>
    <t>Prihodi od prodaje materijalne imovine - prirodnih bogatstava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</si>
  <si>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</si>
  <si>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</si>
  <si>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</si>
  <si>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</si>
  <si>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</si>
  <si>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</si>
  <si>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</si>
  <si>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</si>
  <si>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</si>
  <si>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</si>
  <si>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</si>
  <si>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</si>
  <si>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</si>
  <si>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</si>
  <si>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</si>
  <si>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</si>
  <si>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</si>
  <si>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3</t>
  </si>
  <si>
    <t>31</t>
  </si>
  <si>
    <t>Rashodi za zaposlene</t>
  </si>
  <si>
    <t>311</t>
  </si>
  <si>
    <t>Plaće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</si>
  <si>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</si>
  <si>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</si>
  <si>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</si>
  <si>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</si>
  <si>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</si>
  <si>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</si>
  <si>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</si>
  <si>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</si>
  <si>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</si>
  <si>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</si>
  <si>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</si>
  <si>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</si>
  <si>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</si>
  <si>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</si>
  <si>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</si>
  <si>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</si>
  <si>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</si>
  <si>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</si>
  <si>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</si>
  <si>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</si>
  <si>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</si>
  <si>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</si>
  <si>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</si>
  <si>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</si>
  <si>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</si>
  <si>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</si>
  <si>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</si>
  <si>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</si>
  <si>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</si>
  <si>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</si>
  <si>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</si>
  <si>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</si>
  <si>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</si>
  <si>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</si>
  <si>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</si>
  <si>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</si>
  <si>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</si>
  <si>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</si>
  <si>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</si>
  <si>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</si>
  <si>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</si>
  <si>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</si>
  <si>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</si>
  <si>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</si>
  <si>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</si>
  <si>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</si>
  <si>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</si>
  <si>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</si>
  <si>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</si>
  <si>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</si>
  <si>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</si>
  <si>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</si>
  <si>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</si>
  <si>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</si>
  <si>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</si>
  <si>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</si>
  <si>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</si>
  <si>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</si>
  <si>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</si>
  <si>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</si>
  <si>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</si>
  <si>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</si>
  <si>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</si>
  <si>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</si>
  <si>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</si>
  <si>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</si>
  <si>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</si>
  <si>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</si>
  <si>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</si>
  <si>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</si>
  <si>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</si>
  <si>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</si>
  <si>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</si>
  <si>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</si>
  <si>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</si>
  <si>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</si>
  <si>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</si>
  <si>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</si>
  <si>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</si>
  <si>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</si>
  <si>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</si>
  <si>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</si>
  <si>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</si>
  <si>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</si>
  <si>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</si>
  <si>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</si>
  <si>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</si>
  <si>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</si>
  <si>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3521</t>
  </si>
  <si>
    <t>3522</t>
  </si>
  <si>
    <t>3523</t>
  </si>
  <si>
    <t>36</t>
  </si>
  <si>
    <t>361</t>
  </si>
  <si>
    <t>Pomoći inozemnim vladama</t>
  </si>
  <si>
    <t>3611</t>
  </si>
  <si>
    <t>3612</t>
  </si>
  <si>
    <t>Kapitalne pomoći inozemnim vladama</t>
  </si>
  <si>
    <t>3621</t>
  </si>
  <si>
    <t>3631</t>
  </si>
  <si>
    <t>3632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</si>
  <si>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</si>
  <si>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</si>
  <si>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</si>
  <si>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</si>
  <si>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</si>
  <si>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</si>
  <si>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</si>
  <si>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</si>
  <si>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</si>
  <si>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</si>
  <si>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</si>
  <si>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</si>
  <si>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</si>
  <si>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</si>
  <si>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</si>
  <si>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</si>
  <si>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</si>
  <si>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</si>
  <si>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</si>
  <si>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</si>
  <si>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</si>
  <si>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</si>
  <si>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</si>
  <si>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</si>
  <si>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Kapitalne pomoći</t>
  </si>
  <si>
    <t>3861</t>
  </si>
  <si>
    <t>3862</t>
  </si>
  <si>
    <t>3863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</si>
  <si>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</si>
  <si>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</si>
  <si>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</si>
  <si>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</si>
  <si>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</si>
  <si>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</si>
  <si>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</si>
  <si>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</si>
  <si>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</si>
  <si>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</si>
  <si>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</si>
  <si>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</si>
  <si>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</si>
  <si>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</si>
  <si>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</si>
  <si>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</si>
  <si>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</si>
  <si>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</si>
  <si>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</si>
  <si>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</si>
  <si>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</si>
  <si>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</si>
  <si>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</si>
  <si>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</si>
  <si>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</si>
  <si>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</si>
  <si>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</si>
  <si>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</si>
  <si>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</si>
  <si>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</si>
  <si>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</si>
  <si>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</si>
  <si>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</si>
  <si>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424</t>
  </si>
  <si>
    <t>Knjige,umj.djela i ost.izložbene vrijed.</t>
  </si>
  <si>
    <t>4241</t>
  </si>
  <si>
    <t>4242</t>
  </si>
  <si>
    <t>Umjetnička djela (izložena u galerijama, muzejima i sl.)</t>
  </si>
  <si>
    <t>Ostale nespomenute izložbene vrijednosti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</si>
  <si>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</si>
  <si>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</si>
  <si>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</si>
  <si>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</si>
  <si>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</si>
  <si>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</si>
  <si>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</si>
  <si>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</si>
  <si>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</si>
  <si>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</si>
  <si>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</si>
  <si>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</si>
  <si>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</si>
  <si>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</si>
  <si>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</si>
  <si>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</si>
  <si>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</si>
  <si>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</si>
  <si>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</si>
  <si>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</si>
  <si>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</si>
  <si>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</si>
  <si>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</si>
  <si>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</si>
  <si>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</si>
  <si>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</si>
  <si>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</si>
  <si>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Prihodi od prodaje neproizvedene dugotrajne imovine</t>
  </si>
  <si>
    <t>Prihodi od prodaje proizvedene dugotrajne imovine</t>
  </si>
  <si>
    <t>PRIMCI</t>
  </si>
  <si>
    <t>Povrat zajmova danih neprofitnim organizacijama, građanima i kućanstvima u tuzemstvu</t>
  </si>
  <si>
    <t>Naknade za rad predstavn.i izvršnih tijela, povjer. i sl.</t>
  </si>
  <si>
    <t>3432</t>
  </si>
  <si>
    <t>Subvencije trgovačkim društvima u javnom sektoru</t>
  </si>
  <si>
    <t>Kapitalne donacije neprftinim organizacijama</t>
  </si>
  <si>
    <t>Rashodi za nabavu proizvedene dugotrajne imovine</t>
  </si>
  <si>
    <t>Dani zajmovi neprofitnim organizacijama, građanima i kućanstvima u inozemstvu</t>
  </si>
  <si>
    <t>INDEKS</t>
  </si>
  <si>
    <t>Povrat poreza i prireza na dohodak po godišnjoj prijavi</t>
  </si>
  <si>
    <t>Posebni porezi i trošarine</t>
  </si>
  <si>
    <t>Trošarina na energente i električnu energiju</t>
  </si>
  <si>
    <t>Trošarina na alkohol i alkoholna pića</t>
  </si>
  <si>
    <t>Trošarina na pivo</t>
  </si>
  <si>
    <t>Trošarina na duhanske proizvode</t>
  </si>
  <si>
    <t>Porez na dobitke od igara na sreću  i ostali porezi od igara na sreću</t>
  </si>
  <si>
    <t>Naknade za priređivanje igara na sreću</t>
  </si>
  <si>
    <t xml:space="preserve">Ostali prihodi od poreza </t>
  </si>
  <si>
    <t xml:space="preserve">Doprinosi za zdravstveno osiguranje </t>
  </si>
  <si>
    <t>Doprinosi za zdravstveno osiguranje za slučaj ozljede na radu</t>
  </si>
  <si>
    <t>Pomoći iz inozemstva (darovnice) i od subjekata unutar općeg proračuna</t>
  </si>
  <si>
    <t>Pomoći od međunarodnih organizacija te isntitucija i tijela Eu</t>
  </si>
  <si>
    <t>Tekuće pomoći od insitucija i tijela EU</t>
  </si>
  <si>
    <t>Kapitalne pomoći od insitucija i tijela EU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</si>
  <si>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</si>
  <si>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</si>
  <si>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</si>
  <si>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</si>
  <si>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Prihodi od dobiti trgovačkih društava, kreditnih i ostalih financijskih institucija po posebnim propisima</t>
  </si>
  <si>
    <t>Naknada za korištenje nefinancijske imovine</t>
  </si>
  <si>
    <t>Prihodi od kamata na dane zajmove neprofitnim organizacijama, građanima i kućanstvima</t>
  </si>
  <si>
    <t>Prihodi od kamata na dane zajmove trgovačkim društvima u javnom sektoru</t>
  </si>
  <si>
    <t>Prihodi od upravnih i administrativnih pristojbi, pristojbi po posebnim propisima i naknada</t>
  </si>
  <si>
    <t>Upravne i administrativne pristojbe</t>
  </si>
  <si>
    <t>Ostale upravne pristojbe i nakande</t>
  </si>
  <si>
    <t>Ostale pristojbe i nakande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</si>
  <si>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</si>
  <si>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</si>
  <si>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</si>
  <si>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</si>
  <si>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</si>
  <si>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</si>
  <si>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Kazne, upravne mjere i ostali prihodi</t>
  </si>
  <si>
    <t>Kazne i upravne mjere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</si>
  <si>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</si>
  <si>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</si>
  <si>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</si>
  <si>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</si>
  <si>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</si>
  <si>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Upravne mjere</t>
  </si>
  <si>
    <t xml:space="preserve">Komunikacijska oprema </t>
  </si>
  <si>
    <t xml:space="preserve">Knjige </t>
  </si>
  <si>
    <t>Primici (povrati) glavnice zajmova danih neprofitnim organizacijama, građanima i kućanstvima</t>
  </si>
  <si>
    <t>Primici (povrati) glavnice zajmova danih trgovačkim društvima u javnom sektoru</t>
  </si>
  <si>
    <t>Povrat zajmova danih trgovačkim 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</si>
  <si>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</si>
  <si>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</si>
  <si>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 zajmova danih tuzemnim obrtnicima</t>
  </si>
  <si>
    <t>Povrat zajmova danih gradskim proračunima</t>
  </si>
  <si>
    <t>Povrat zajmova danih općinskim proračunima</t>
  </si>
  <si>
    <t>Primici od izdanih vrijednosnih papira</t>
  </si>
  <si>
    <t xml:space="preserve">Obveznice - inozemne </t>
  </si>
  <si>
    <t>Primljeni krediti i zajmovi od međunarodnih organizacija, institucija i tijela EU te inozemnih vlada</t>
  </si>
  <si>
    <t>Primljeni zajmovi od međunarodnih organizacija</t>
  </si>
  <si>
    <t>Primljeni krediti i zajmovi od institucija i tijela EU</t>
  </si>
  <si>
    <t>3214</t>
  </si>
  <si>
    <t>Ostale naknade troškova zaposlenima</t>
  </si>
  <si>
    <t>3227</t>
  </si>
  <si>
    <t>Službena, radna i zaštitna odjeća i obuća</t>
  </si>
  <si>
    <t>324</t>
  </si>
  <si>
    <t>Naknade troškova osobama izvan radnog odnosa</t>
  </si>
  <si>
    <t>3241</t>
  </si>
  <si>
    <t>3295</t>
  </si>
  <si>
    <t>Pristojbe i naknade</t>
  </si>
  <si>
    <t>Negativne tečajne razlike i razlike zbog primjene valutne klauzule</t>
  </si>
  <si>
    <t>3633</t>
  </si>
  <si>
    <t>3634</t>
  </si>
  <si>
    <t>Tekuće pomoći proračunskim korisnicima temeljem prijenosa sredstava EU</t>
  </si>
  <si>
    <t>Kapitalne pomoći proračunskim korisnicima temeljem prijenosa sredstava EU</t>
  </si>
  <si>
    <t>Doprinosi za obvezno zdravstveno osiguranje</t>
  </si>
  <si>
    <t>Doprinosi za obvezno osiguranje u slučaju nezaposlenosti</t>
  </si>
  <si>
    <t>Kamate za primljene kredite i zajmove</t>
  </si>
  <si>
    <t>Kam.prim.kred.i zajm.od međ.org., inst.i tijela EU</t>
  </si>
  <si>
    <t>Kam.za primlj.kred.i zaj.od kred.i ost.finan.u javnom s</t>
  </si>
  <si>
    <t>Kam.za primlj.kred.i zaj.od kred.i ost.finan.izvan javnom s</t>
  </si>
  <si>
    <t>IZVRŠENJE
1.-6.2011.</t>
  </si>
  <si>
    <t>Subv.trgovačkim društvima, poljoprivrednicima i obrtnicima izvan javnog sektora</t>
  </si>
  <si>
    <t>Subv.kreditnim i ostalim financ.instit.izvan javnog s.</t>
  </si>
  <si>
    <t>Subvencije trgovačkim društvima izvan javnog s.</t>
  </si>
  <si>
    <t>Subvencije poljoprivrednicima i obrtnicima</t>
  </si>
  <si>
    <t>Pomoći dane u inoz.i unutar općeg proračuna</t>
  </si>
  <si>
    <t xml:space="preserve">Tekuće pomoći inozemnim vladama </t>
  </si>
  <si>
    <t>Pomoći međunarodnim organizacijama, te institucijama i tijelima EU</t>
  </si>
  <si>
    <t>Tekuće pomoći međunarodnim organizacijama, te insitucijama i tijelima EU</t>
  </si>
  <si>
    <t>Pomoći unutar općeg proračuna</t>
  </si>
  <si>
    <t>Tekuće pomoći unutar općeg proračuna</t>
  </si>
  <si>
    <t>Kapitalne pomoći unutar općeg proračuna</t>
  </si>
  <si>
    <t>Kap.pom.poljoprivrednicima i obrtnicima</t>
  </si>
  <si>
    <t>Kap.pom.kred,i ostalim fin.inst,trg.dr.u javn.sek.</t>
  </si>
  <si>
    <t>Kap.pom.kred,i ostalim fin.inst,trg.dr.izvan javn.sek.</t>
  </si>
  <si>
    <t>Rashodi za nabavu proizvedene kratkotrajne imovine</t>
  </si>
  <si>
    <t>Rashodi za nabavu zaliha</t>
  </si>
  <si>
    <t>Izdaci za dane zajmove trgovačkim društvima i obrtnicima izvan javnog sektora</t>
  </si>
  <si>
    <t>Dionice i udjeli u glavnici kreditnih i ostalih financijskih institucija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</si>
  <si>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</si>
  <si>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</si>
  <si>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</si>
  <si>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>Otplata glavnice primljenih kredita i  zajmova od međunarodnih organizacija, institucija i tijela EU te inozemnih vlada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</si>
  <si>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</si>
  <si>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</si>
  <si>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5163</t>
  </si>
  <si>
    <t>Dani zajmovi tuzemnim trgovačkim društvima izvan javnog sektora</t>
  </si>
  <si>
    <t>517</t>
  </si>
  <si>
    <t>5176</t>
  </si>
  <si>
    <t>Dani zajmovi ostalim izvanproračunskim korisnicima dravnog proračuna</t>
  </si>
  <si>
    <t>5312</t>
  </si>
  <si>
    <t>Dionice i udjeli u glavnici kreditnih institucija u j.s.</t>
  </si>
  <si>
    <t>5413</t>
  </si>
  <si>
    <t>5414</t>
  </si>
  <si>
    <t>Otplata glavnice primljenih kredita i zajmova od institucija i tijela EU</t>
  </si>
  <si>
    <t>5422</t>
  </si>
  <si>
    <t>Otplata glavnice primljenih kredita od kreditnih institucija u javnom sektoru</t>
  </si>
  <si>
    <t>5443</t>
  </si>
  <si>
    <t>5446</t>
  </si>
  <si>
    <t>Otplata glavnice primljenih kredita od tuzemnih kreditnih institucija izvan javnog sektora</t>
  </si>
  <si>
    <t>Otplata glavnice primljenih kredita od inozemnih kreditnih institucija</t>
  </si>
  <si>
    <t>5164</t>
  </si>
  <si>
    <t>Dani zajmovi tuzemnim obrtnicima</t>
  </si>
  <si>
    <t>5314</t>
  </si>
  <si>
    <t>Dionice i udjeli u glavnici ostalih financijskih institucija u javnom sektoru</t>
  </si>
  <si>
    <t>5424</t>
  </si>
  <si>
    <t>Otplata glavnice primljenih zajmova od ostalih financijskih institucija u javnom sektoru</t>
  </si>
  <si>
    <t>Primljeni krediti od inozemnih kreditnih institucija</t>
  </si>
  <si>
    <t>IZVRŠENJE
1.-6.2012.</t>
  </si>
  <si>
    <t>Prihodi od pozitivnih tečajnih razlika i razlika zbog primjene valutne klauzule</t>
  </si>
  <si>
    <t>Prihodi od kamata na dane zajmove drugim razinama vlasti</t>
  </si>
  <si>
    <t>Ceste, željeznice i ostali prometni objekti</t>
  </si>
  <si>
    <t>Primljeni krediti i zajmovi od ostalih financijskih institucija u javnom sektoru</t>
  </si>
  <si>
    <t>Subvencije kreditnim i ostalim financijskim institucijama u javnom sektoru</t>
  </si>
  <si>
    <t>Naknade šteta zaposelnicima</t>
  </si>
  <si>
    <t>Dani zajmovi županijskim proračunima</t>
  </si>
  <si>
    <t>Dani zajmovi gradskim proračunima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</si>
</sst>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4" fontId="4" fillId="3" borderId="2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vertical="top" wrapText="1"/>
      <protection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0" xfId="19" applyFont="1" applyFill="1" applyBorder="1" applyAlignment="1">
      <alignment vertical="top" wrapText="1"/>
      <protection/>
    </xf>
    <xf numFmtId="4" fontId="8" fillId="0" borderId="0" xfId="20" applyNumberFormat="1" applyFont="1" applyFill="1" applyBorder="1" applyAlignment="1">
      <alignment vertical="top"/>
      <protection/>
    </xf>
    <xf numFmtId="0" fontId="8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justify" vertical="top"/>
      <protection/>
    </xf>
    <xf numFmtId="0" fontId="8" fillId="0" borderId="0" xfId="0" applyFont="1" applyFill="1" applyBorder="1" applyAlignment="1">
      <alignment vertical="top" wrapText="1"/>
    </xf>
    <xf numFmtId="2" fontId="7" fillId="0" borderId="0" xfId="20" applyNumberFormat="1" applyFont="1" applyFill="1" applyBorder="1" applyAlignment="1">
      <alignment horizontal="right" vertical="top"/>
      <protection/>
    </xf>
    <xf numFmtId="0" fontId="7" fillId="0" borderId="0" xfId="50" applyFont="1" applyFill="1" applyBorder="1" applyAlignment="1" applyProtection="1" quotePrefix="1">
      <alignment horizontal="left" vertical="top"/>
      <protection locked="0"/>
    </xf>
    <xf numFmtId="0" fontId="8" fillId="0" borderId="0" xfId="0" applyFont="1" applyFill="1" applyBorder="1" applyAlignment="1">
      <alignment horizontal="left" vertical="top"/>
    </xf>
    <xf numFmtId="2" fontId="10" fillId="0" borderId="0" xfId="58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 wrapText="1"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Font="1" applyBorder="1" applyAlignment="1">
      <alignment horizontal="center" vertical="top"/>
      <protection/>
    </xf>
    <xf numFmtId="0" fontId="7" fillId="0" borderId="0" xfId="47" applyFont="1" applyFill="1" applyBorder="1" applyAlignment="1" applyProtection="1">
      <alignment horizontal="left" vertical="top"/>
      <protection locked="0"/>
    </xf>
    <xf numFmtId="0" fontId="7" fillId="0" borderId="0" xfId="47" applyFont="1" applyFill="1" applyBorder="1" applyAlignment="1" applyProtection="1" quotePrefix="1">
      <alignment horizontal="left" vertical="top"/>
      <protection locked="0"/>
    </xf>
    <xf numFmtId="4" fontId="9" fillId="0" borderId="0" xfId="58" applyFont="1" applyFill="1" applyBorder="1" applyAlignment="1" applyProtection="1">
      <alignment horizontal="right" vertical="top"/>
      <protection locked="0"/>
    </xf>
    <xf numFmtId="4" fontId="10" fillId="0" borderId="0" xfId="58" applyFont="1" applyFill="1" applyBorder="1" applyAlignment="1" applyProtection="1">
      <alignment horizontal="right" vertical="top"/>
      <protection locked="0"/>
    </xf>
    <xf numFmtId="4" fontId="7" fillId="0" borderId="0" xfId="58" applyFont="1" applyFill="1" applyBorder="1" applyAlignment="1" applyProtection="1">
      <alignment horizontal="right" vertical="top"/>
      <protection locked="0"/>
    </xf>
    <xf numFmtId="4" fontId="8" fillId="0" borderId="0" xfId="59" applyFont="1" applyFill="1" applyBorder="1" applyAlignment="1" applyProtection="1">
      <alignment horizontal="right" vertical="top"/>
      <protection locked="0"/>
    </xf>
    <xf numFmtId="4" fontId="10" fillId="0" borderId="0" xfId="58" applyNumberFormat="1" applyFont="1" applyFill="1" applyBorder="1" applyAlignment="1" applyProtection="1">
      <alignment horizontal="right" vertical="top"/>
      <protection locked="0"/>
    </xf>
    <xf numFmtId="4" fontId="8" fillId="0" borderId="0" xfId="57" applyNumberFormat="1" applyFont="1" applyFill="1" applyBorder="1" applyAlignment="1" applyProtection="1">
      <alignment horizontal="right" vertical="top"/>
      <protection locked="0"/>
    </xf>
    <xf numFmtId="2" fontId="8" fillId="0" borderId="0" xfId="20" applyNumberFormat="1" applyFont="1" applyFill="1" applyBorder="1" applyAlignment="1">
      <alignment horizontal="right" vertical="top"/>
      <protection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3" fontId="7" fillId="0" borderId="0" xfId="18" applyNumberFormat="1" applyFont="1" applyBorder="1" applyAlignment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0" fontId="7" fillId="0" borderId="0" xfId="18" applyNumberFormat="1" applyFont="1" applyBorder="1" applyAlignment="1" quotePrefix="1">
      <alignment horizontal="left" vertical="top"/>
      <protection/>
    </xf>
    <xf numFmtId="0" fontId="7" fillId="0" borderId="0" xfId="18" applyNumberFormat="1" applyFont="1" applyBorder="1" applyAlignment="1">
      <alignment horizontal="left" vertical="top"/>
      <protection/>
    </xf>
    <xf numFmtId="0" fontId="7" fillId="0" borderId="0" xfId="18" applyFont="1" applyBorder="1" applyAlignment="1">
      <alignment horizontal="center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0" fontId="8" fillId="0" borderId="0" xfId="0" applyFont="1" applyFill="1" applyAlignment="1">
      <alignment/>
    </xf>
    <xf numFmtId="4" fontId="8" fillId="5" borderId="0" xfId="0" applyNumberFormat="1" applyFont="1" applyFill="1" applyAlignment="1">
      <alignment/>
    </xf>
    <xf numFmtId="0" fontId="7" fillId="0" borderId="0" xfId="18" applyFont="1" applyBorder="1" applyAlignment="1">
      <alignment horizontal="left" vertical="top"/>
      <protection/>
    </xf>
    <xf numFmtId="0" fontId="8" fillId="0" borderId="0" xfId="18" applyFont="1" applyBorder="1" applyAlignment="1">
      <alignment horizontal="left" vertical="top"/>
      <protection/>
    </xf>
    <xf numFmtId="4" fontId="7" fillId="0" borderId="0" xfId="18" applyNumberFormat="1" applyFont="1" applyBorder="1" applyAlignment="1">
      <alignment horizontal="right" vertical="top"/>
      <protection/>
    </xf>
    <xf numFmtId="0" fontId="7" fillId="0" borderId="0" xfId="18" applyFont="1" applyFill="1" applyBorder="1" applyAlignment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3" fontId="7" fillId="0" borderId="0" xfId="18" applyNumberFormat="1" applyFont="1" applyFill="1" applyBorder="1" applyAlignment="1" quotePrefix="1">
      <alignment vertical="top" wrapText="1"/>
      <protection/>
    </xf>
    <xf numFmtId="0" fontId="7" fillId="0" borderId="3" xfId="19" applyFont="1" applyBorder="1" applyAlignment="1">
      <alignment horizontal="center" vertical="top" wrapText="1"/>
      <protection/>
    </xf>
    <xf numFmtId="4" fontId="7" fillId="0" borderId="3" xfId="16" applyNumberFormat="1" applyFont="1" applyFill="1" applyBorder="1" applyAlignment="1">
      <alignment horizontal="center" vertical="top" wrapText="1"/>
      <protection/>
    </xf>
    <xf numFmtId="2" fontId="7" fillId="0" borderId="3" xfId="16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 vertical="top"/>
    </xf>
    <xf numFmtId="0" fontId="8" fillId="0" borderId="0" xfId="19" applyFont="1" applyBorder="1">
      <alignment/>
      <protection/>
    </xf>
    <xf numFmtId="4" fontId="8" fillId="0" borderId="0" xfId="19" applyNumberFormat="1" applyFont="1" applyBorder="1" applyAlignment="1">
      <alignment horizontal="justify" vertical="top"/>
      <protection/>
    </xf>
    <xf numFmtId="0" fontId="8" fillId="0" borderId="0" xfId="19" applyFont="1" applyBorder="1" applyAlignment="1">
      <alignment horizontal="justify" vertical="top"/>
      <protection/>
    </xf>
    <xf numFmtId="4" fontId="8" fillId="0" borderId="0" xfId="19" applyNumberFormat="1" applyFont="1" applyFill="1" applyBorder="1">
      <alignment/>
      <protection/>
    </xf>
    <xf numFmtId="0" fontId="8" fillId="0" borderId="0" xfId="19" applyFont="1" applyFill="1" applyBorder="1">
      <alignment/>
      <protection/>
    </xf>
    <xf numFmtId="4" fontId="8" fillId="0" borderId="0" xfId="20" applyNumberFormat="1" applyFont="1" applyFill="1" applyBorder="1" applyAlignment="1">
      <alignment vertical="center"/>
      <protection/>
    </xf>
    <xf numFmtId="4" fontId="8" fillId="0" borderId="0" xfId="20" applyNumberFormat="1" applyFont="1" applyFill="1" applyBorder="1">
      <alignment/>
      <protection/>
    </xf>
    <xf numFmtId="3" fontId="8" fillId="0" borderId="0" xfId="19" applyNumberFormat="1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 applyAlignment="1">
      <alignment horizontal="center"/>
      <protection/>
    </xf>
    <xf numFmtId="4" fontId="12" fillId="0" borderId="0" xfId="19" applyNumberFormat="1" applyFont="1" applyFill="1" applyBorder="1">
      <alignment/>
      <protection/>
    </xf>
    <xf numFmtId="3" fontId="7" fillId="0" borderId="0" xfId="18" applyNumberFormat="1" applyFont="1" applyBorder="1" applyAlignment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4" fontId="12" fillId="0" borderId="0" xfId="19" applyNumberFormat="1" applyFont="1" applyBorder="1">
      <alignment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0" fontId="8" fillId="0" borderId="0" xfId="18" applyNumberFormat="1" applyFont="1" applyBorder="1" applyAlignment="1" quotePrefix="1">
      <alignment horizontal="center" vertical="top"/>
      <protection/>
    </xf>
    <xf numFmtId="0" fontId="7" fillId="0" borderId="0" xfId="19" applyFont="1" applyBorder="1">
      <alignment/>
      <protection/>
    </xf>
    <xf numFmtId="0" fontId="7" fillId="0" borderId="0" xfId="18" applyNumberFormat="1" applyFont="1" applyBorder="1" applyAlignment="1" quotePrefix="1">
      <alignment horizontal="left" vertical="top"/>
      <protection/>
    </xf>
    <xf numFmtId="0" fontId="8" fillId="0" borderId="0" xfId="19" applyFont="1" applyBorder="1" applyAlignment="1">
      <alignment horizontal="center"/>
      <protection/>
    </xf>
    <xf numFmtId="0" fontId="7" fillId="0" borderId="0" xfId="18" applyNumberFormat="1" applyFont="1" applyBorder="1" applyAlignment="1">
      <alignment horizontal="left" vertical="top"/>
      <protection/>
    </xf>
    <xf numFmtId="0" fontId="7" fillId="0" borderId="0" xfId="18" applyFont="1" applyBorder="1" applyAlignment="1">
      <alignment horizontal="center"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0" fontId="13" fillId="0" borderId="0" xfId="19" applyFont="1" applyBorder="1">
      <alignment/>
      <protection/>
    </xf>
    <xf numFmtId="3" fontId="8" fillId="0" borderId="0" xfId="18" applyNumberFormat="1" applyFont="1" applyBorder="1" applyAlignment="1">
      <alignment vertical="top" wrapText="1"/>
      <protection/>
    </xf>
    <xf numFmtId="0" fontId="8" fillId="0" borderId="0" xfId="18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18" applyNumberFormat="1" applyFont="1" applyBorder="1" applyAlignment="1" quotePrefix="1">
      <alignment horizontal="center" vertical="top"/>
      <protection/>
    </xf>
    <xf numFmtId="2" fontId="8" fillId="0" borderId="0" xfId="19" applyNumberFormat="1" applyFont="1" applyBorder="1" applyAlignment="1">
      <alignment horizontal="right" vertical="top"/>
      <protection/>
    </xf>
    <xf numFmtId="2" fontId="7" fillId="0" borderId="0" xfId="18" applyNumberFormat="1" applyFont="1" applyFill="1" applyBorder="1" applyAlignment="1">
      <alignment horizontal="right" vertical="top"/>
      <protection/>
    </xf>
    <xf numFmtId="2" fontId="8" fillId="0" borderId="0" xfId="18" applyNumberFormat="1" applyFont="1" applyFill="1" applyBorder="1" applyAlignment="1">
      <alignment horizontal="right" vertical="top"/>
      <protection/>
    </xf>
    <xf numFmtId="2" fontId="7" fillId="0" borderId="0" xfId="18" applyNumberFormat="1" applyFont="1" applyFill="1" applyBorder="1" applyAlignment="1">
      <alignment horizontal="right" vertical="top"/>
      <protection/>
    </xf>
    <xf numFmtId="2" fontId="8" fillId="0" borderId="0" xfId="18" applyNumberFormat="1" applyFont="1" applyFill="1" applyBorder="1" applyAlignment="1">
      <alignment horizontal="right" vertical="top"/>
      <protection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47" applyFont="1" applyFill="1" applyBorder="1" applyAlignment="1" applyProtection="1" quotePrefix="1">
      <alignment horizontal="center" vertical="top"/>
      <protection locked="0"/>
    </xf>
    <xf numFmtId="0" fontId="7" fillId="0" borderId="0" xfId="50" applyFont="1" applyFill="1" applyBorder="1" applyAlignment="1" applyProtection="1" quotePrefix="1">
      <alignment horizontal="center" vertical="top"/>
      <protection locked="0"/>
    </xf>
    <xf numFmtId="0" fontId="8" fillId="0" borderId="0" xfId="50" applyFont="1" applyFill="1" applyBorder="1" applyAlignment="1" applyProtection="1" quotePrefix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47" applyFont="1" applyFill="1" applyBorder="1" applyAlignment="1" applyProtection="1">
      <alignment vertical="top" wrapText="1"/>
      <protection locked="0"/>
    </xf>
    <xf numFmtId="0" fontId="7" fillId="0" borderId="0" xfId="50" applyFont="1" applyFill="1" applyBorder="1" applyAlignment="1" applyProtection="1" quotePrefix="1">
      <alignment vertical="top" wrapText="1"/>
      <protection locked="0"/>
    </xf>
    <xf numFmtId="0" fontId="8" fillId="0" borderId="0" xfId="50" applyFont="1" applyFill="1" applyBorder="1" applyAlignment="1" applyProtection="1" quotePrefix="1">
      <alignment vertical="top" wrapText="1"/>
      <protection locked="0"/>
    </xf>
    <xf numFmtId="0" fontId="8" fillId="0" borderId="0" xfId="50" applyFont="1" applyFill="1" applyBorder="1" applyAlignment="1" applyProtection="1">
      <alignment vertical="top" wrapText="1"/>
      <protection locked="0"/>
    </xf>
    <xf numFmtId="0" fontId="7" fillId="0" borderId="0" xfId="50" applyFont="1" applyFill="1" applyBorder="1" applyAlignment="1" applyProtection="1">
      <alignment vertical="top" wrapText="1"/>
      <protection locked="0"/>
    </xf>
    <xf numFmtId="3" fontId="7" fillId="0" borderId="0" xfId="18" applyNumberFormat="1" applyFont="1" applyBorder="1" applyAlignment="1">
      <alignment vertical="top" wrapText="1"/>
      <protection/>
    </xf>
    <xf numFmtId="3" fontId="7" fillId="0" borderId="0" xfId="18" applyNumberFormat="1" applyFont="1" applyBorder="1" applyAlignment="1" quotePrefix="1">
      <alignment vertical="top" wrapText="1"/>
      <protection/>
    </xf>
    <xf numFmtId="3" fontId="8" fillId="0" borderId="0" xfId="18" applyNumberFormat="1" applyFont="1" applyBorder="1" applyAlignment="1" quotePrefix="1">
      <alignment vertical="top" wrapText="1"/>
      <protection/>
    </xf>
    <xf numFmtId="4" fontId="8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4" fontId="7" fillId="0" borderId="0" xfId="18" applyNumberFormat="1" applyFont="1" applyFill="1" applyBorder="1" applyAlignment="1">
      <alignment horizontal="right"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0" fontId="8" fillId="0" borderId="0" xfId="0" applyFont="1" applyAlignment="1">
      <alignment horizontal="right" vertical="top"/>
    </xf>
    <xf numFmtId="0" fontId="8" fillId="0" borderId="0" xfId="19" applyFont="1" applyFill="1" applyBorder="1" applyAlignment="1">
      <alignment vertical="top"/>
      <protection/>
    </xf>
    <xf numFmtId="196" fontId="7" fillId="0" borderId="0" xfId="18" applyNumberFormat="1" applyFont="1" applyBorder="1" applyAlignment="1" quotePrefix="1">
      <alignment vertical="top" wrapText="1"/>
      <protection/>
    </xf>
    <xf numFmtId="3" fontId="7" fillId="0" borderId="0" xfId="18" applyNumberFormat="1" applyFont="1" applyBorder="1" applyAlignment="1" quotePrefix="1">
      <alignment vertical="top"/>
      <protection/>
    </xf>
    <xf numFmtId="9" fontId="8" fillId="0" borderId="0" xfId="18" applyNumberFormat="1" applyFont="1" applyBorder="1" applyAlignment="1" quotePrefix="1">
      <alignment vertical="top" wrapText="1"/>
      <protection/>
    </xf>
    <xf numFmtId="9" fontId="7" fillId="0" borderId="0" xfId="18" applyNumberFormat="1" applyFont="1" applyBorder="1" applyAlignment="1">
      <alignment vertical="top" wrapText="1"/>
      <protection/>
    </xf>
    <xf numFmtId="9" fontId="8" fillId="0" borderId="0" xfId="18" applyNumberFormat="1" applyFont="1" applyBorder="1" applyAlignment="1">
      <alignment vertical="top" wrapText="1"/>
      <protection/>
    </xf>
    <xf numFmtId="3" fontId="8" fillId="0" borderId="0" xfId="18" applyNumberFormat="1" applyFont="1" applyBorder="1" applyAlignment="1">
      <alignment vertical="top" wrapText="1"/>
      <protection/>
    </xf>
    <xf numFmtId="3" fontId="7" fillId="0" borderId="0" xfId="18" applyNumberFormat="1" applyFont="1" applyBorder="1" applyAlignment="1">
      <alignment vertical="top"/>
      <protection/>
    </xf>
    <xf numFmtId="3" fontId="8" fillId="0" borderId="0" xfId="18" applyNumberFormat="1" applyFont="1" applyBorder="1" applyAlignment="1" quotePrefix="1">
      <alignment vertical="top"/>
      <protection/>
    </xf>
    <xf numFmtId="9" fontId="7" fillId="0" borderId="0" xfId="18" applyNumberFormat="1" applyFont="1" applyBorder="1" applyAlignment="1">
      <alignment vertical="top" wrapText="1"/>
      <protection/>
    </xf>
    <xf numFmtId="9" fontId="7" fillId="0" borderId="0" xfId="18" applyNumberFormat="1" applyFont="1" applyBorder="1" applyAlignment="1" quotePrefix="1">
      <alignment vertical="top" wrapText="1"/>
      <protection/>
    </xf>
    <xf numFmtId="3" fontId="7" fillId="0" borderId="0" xfId="18" applyNumberFormat="1" applyFont="1" applyBorder="1" applyAlignment="1" quotePrefix="1">
      <alignment vertical="top" wrapText="1"/>
      <protection/>
    </xf>
    <xf numFmtId="3" fontId="7" fillId="0" borderId="0" xfId="18" applyNumberFormat="1" applyFont="1" applyBorder="1" applyAlignment="1">
      <alignment vertical="top" wrapText="1"/>
      <protection/>
    </xf>
    <xf numFmtId="3" fontId="8" fillId="0" borderId="0" xfId="18" applyNumberFormat="1" applyFont="1" applyBorder="1" applyAlignment="1" quotePrefix="1">
      <alignment vertical="top" wrapText="1"/>
      <protection/>
    </xf>
    <xf numFmtId="4" fontId="11" fillId="0" borderId="0" xfId="19" applyNumberFormat="1" applyFont="1" applyFill="1" applyBorder="1" applyAlignment="1">
      <alignment horizontal="right" vertical="top"/>
      <protection/>
    </xf>
    <xf numFmtId="4" fontId="8" fillId="0" borderId="0" xfId="19" applyNumberFormat="1" applyFont="1" applyBorder="1" applyAlignment="1">
      <alignment horizontal="right" vertical="top"/>
      <protection/>
    </xf>
    <xf numFmtId="4" fontId="7" fillId="0" borderId="0" xfId="20" applyNumberFormat="1" applyFont="1" applyFill="1" applyBorder="1" applyAlignment="1">
      <alignment horizontal="right" vertical="top"/>
      <protection/>
    </xf>
    <xf numFmtId="4" fontId="7" fillId="0" borderId="0" xfId="69" applyNumberFormat="1" applyFont="1" applyFill="1" applyBorder="1" applyAlignment="1">
      <alignment horizontal="right" vertical="top"/>
    </xf>
    <xf numFmtId="4" fontId="7" fillId="0" borderId="0" xfId="19" applyNumberFormat="1" applyFont="1" applyFill="1" applyBorder="1" applyAlignment="1">
      <alignment horizontal="right" vertical="top"/>
      <protection/>
    </xf>
    <xf numFmtId="4" fontId="8" fillId="0" borderId="0" xfId="20" applyNumberFormat="1" applyFont="1" applyFill="1" applyBorder="1" applyAlignment="1">
      <alignment horizontal="right" vertical="top"/>
      <protection/>
    </xf>
    <xf numFmtId="4" fontId="8" fillId="0" borderId="0" xfId="19" applyNumberFormat="1" applyFont="1" applyFill="1" applyBorder="1" applyAlignment="1">
      <alignment horizontal="right" vertical="top"/>
      <protection/>
    </xf>
    <xf numFmtId="4" fontId="12" fillId="0" borderId="0" xfId="19" applyNumberFormat="1" applyFont="1" applyBorder="1" applyAlignment="1">
      <alignment horizontal="right" vertical="top"/>
      <protection/>
    </xf>
    <xf numFmtId="4" fontId="7" fillId="0" borderId="0" xfId="21" applyNumberFormat="1" applyFont="1" applyFill="1" applyBorder="1" applyAlignment="1">
      <alignment horizontal="right" vertical="top"/>
    </xf>
    <xf numFmtId="0" fontId="12" fillId="0" borderId="0" xfId="19" applyFont="1" applyFill="1" applyBorder="1" applyAlignment="1">
      <alignment horizontal="right" vertical="top"/>
      <protection/>
    </xf>
    <xf numFmtId="3" fontId="8" fillId="0" borderId="0" xfId="19" applyNumberFormat="1" applyFont="1" applyFill="1" applyBorder="1" applyAlignment="1">
      <alignment horizontal="right" vertical="top"/>
      <protection/>
    </xf>
    <xf numFmtId="2" fontId="8" fillId="0" borderId="0" xfId="19" applyNumberFormat="1" applyFont="1" applyFill="1" applyBorder="1" applyAlignment="1">
      <alignment horizontal="right"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4" fontId="8" fillId="0" borderId="0" xfId="18" applyNumberFormat="1" applyFont="1" applyFill="1" applyBorder="1" applyAlignment="1">
      <alignment horizontal="right" vertical="top"/>
      <protection/>
    </xf>
    <xf numFmtId="4" fontId="8" fillId="0" borderId="0" xfId="18" applyNumberFormat="1" applyFont="1" applyFill="1" applyAlignment="1">
      <alignment horizontal="right" vertical="top"/>
      <protection/>
    </xf>
    <xf numFmtId="0" fontId="7" fillId="0" borderId="0" xfId="19" applyFont="1" applyFill="1" applyBorder="1" applyAlignment="1">
      <alignment horizontal="left" vertical="center"/>
      <protection/>
    </xf>
    <xf numFmtId="2" fontId="7" fillId="0" borderId="3" xfId="17" applyNumberFormat="1" applyFont="1" applyFill="1" applyBorder="1" applyAlignment="1">
      <alignment horizontal="center" vertical="top" wrapText="1"/>
      <protection/>
    </xf>
    <xf numFmtId="4" fontId="8" fillId="0" borderId="0" xfId="19" applyNumberFormat="1" applyFont="1" applyFill="1" applyBorder="1" applyAlignment="1">
      <alignment vertical="top"/>
      <protection/>
    </xf>
    <xf numFmtId="4" fontId="8" fillId="0" borderId="0" xfId="19" applyNumberFormat="1" applyFont="1" applyBorder="1" applyAlignment="1">
      <alignment vertical="top"/>
      <protection/>
    </xf>
    <xf numFmtId="4" fontId="8" fillId="0" borderId="0" xfId="18" applyNumberFormat="1" applyFont="1" applyBorder="1" applyAlignment="1">
      <alignment vertical="top"/>
      <protection/>
    </xf>
    <xf numFmtId="4" fontId="8" fillId="0" borderId="0" xfId="18" applyNumberFormat="1" applyFont="1" applyFill="1" applyBorder="1" applyAlignment="1">
      <alignment vertical="top"/>
      <protection/>
    </xf>
    <xf numFmtId="4" fontId="8" fillId="0" borderId="0" xfId="18" applyNumberFormat="1" applyFont="1" applyBorder="1" applyAlignment="1">
      <alignment vertical="top"/>
      <protection/>
    </xf>
    <xf numFmtId="3" fontId="14" fillId="0" borderId="0" xfId="18" applyNumberFormat="1" applyFont="1" applyFill="1" applyBorder="1" applyAlignment="1" quotePrefix="1">
      <alignment horizontal="left" vertical="top" wrapText="1"/>
      <protection/>
    </xf>
    <xf numFmtId="0" fontId="8" fillId="0" borderId="0" xfId="50" applyFont="1" applyFill="1" applyBorder="1" applyAlignment="1" applyProtection="1" quotePrefix="1">
      <alignment horizontal="left" vertical="top"/>
      <protection locked="0"/>
    </xf>
    <xf numFmtId="0" fontId="8" fillId="0" borderId="0" xfId="18" applyNumberFormat="1" applyFont="1" applyBorder="1" applyAlignment="1" quotePrefix="1">
      <alignment horizontal="left" vertical="top"/>
      <protection/>
    </xf>
    <xf numFmtId="0" fontId="7" fillId="0" borderId="3" xfId="19" applyFont="1" applyBorder="1" applyAlignment="1">
      <alignment horizontal="center" vertical="top"/>
      <protection/>
    </xf>
    <xf numFmtId="4" fontId="8" fillId="0" borderId="0" xfId="18" applyNumberFormat="1" applyFont="1" applyFill="1" applyBorder="1" applyAlignment="1">
      <alignment horizontal="right" vertical="top"/>
      <protection/>
    </xf>
    <xf numFmtId="4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56">
    <cellStyle name="Normal" xfId="0"/>
    <cellStyle name="Hyperlink" xfId="15"/>
    <cellStyle name="Obično_Polugodišnji-sabor" xfId="16"/>
    <cellStyle name="Obično_prihodi 2005" xfId="17"/>
    <cellStyle name="Obično_Raeun financiranja 06-05" xfId="18"/>
    <cellStyle name="Obično_Rebalans 04 - PRIHODI- Zadnji" xfId="19"/>
    <cellStyle name="Obično_ZR - Prihodi -031" xfId="20"/>
    <cellStyle name="Percent" xfId="21"/>
    <cellStyle name="Followed Hyperlink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_1prihodi-rashodi06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_1prihodi-rashodi06" xfId="58"/>
    <cellStyle name="SAPBEXstdData_RASHODI 2007" xfId="59"/>
    <cellStyle name="SAPBEXstdDataEmph" xfId="60"/>
    <cellStyle name="SAPBEXstdItem" xfId="61"/>
    <cellStyle name="SAPBEXstdItemX" xfId="62"/>
    <cellStyle name="SAPBEXtitle" xfId="63"/>
    <cellStyle name="SAPBEXundefined" xfId="64"/>
    <cellStyle name="Currency" xfId="65"/>
    <cellStyle name="Currency [0]" xfId="66"/>
    <cellStyle name="Comma" xfId="67"/>
    <cellStyle name="Comma [0]" xfId="68"/>
    <cellStyle name="Zarez_Bilanca 31 12 06 konačno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133</xdr:row>
      <xdr:rowOff>0</xdr:rowOff>
    </xdr:from>
    <xdr:to>
      <xdr:col>5</xdr:col>
      <xdr:colOff>190500</xdr:colOff>
      <xdr:row>133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536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A54" sqref="A54:IV54"/>
    </sheetView>
  </sheetViews>
  <sheetFormatPr defaultColWidth="9.140625" defaultRowHeight="12.75"/>
  <cols>
    <col min="1" max="1" width="4.421875" style="7" customWidth="1"/>
    <col min="2" max="2" width="4.57421875" style="2" customWidth="1"/>
    <col min="3" max="3" width="41.00390625" style="3" customWidth="1"/>
    <col min="4" max="4" width="17.00390625" style="125" bestFit="1" customWidth="1"/>
    <col min="5" max="5" width="17.00390625" style="126" bestFit="1" customWidth="1"/>
    <col min="6" max="6" width="7.57421875" style="127" customWidth="1"/>
    <col min="7" max="7" width="15.28125" style="48" customWidth="1"/>
    <col min="8" max="9" width="4.00390625" style="48" bestFit="1" customWidth="1"/>
    <col min="10" max="10" width="12.00390625" style="48" bestFit="1" customWidth="1"/>
    <col min="11" max="12" width="13.140625" style="48" bestFit="1" customWidth="1"/>
    <col min="13" max="16384" width="9.140625" style="48" customWidth="1"/>
  </cols>
  <sheetData>
    <row r="1" spans="1:6" ht="15" customHeight="1">
      <c r="A1" s="131" t="s">
        <v>28</v>
      </c>
      <c r="D1" s="116"/>
      <c r="E1" s="117"/>
      <c r="F1" s="76"/>
    </row>
    <row r="2" spans="1:6" ht="25.5">
      <c r="A2" s="141"/>
      <c r="B2" s="141"/>
      <c r="C2" s="44" t="s">
        <v>32</v>
      </c>
      <c r="D2" s="45" t="s">
        <v>398</v>
      </c>
      <c r="E2" s="45" t="s">
        <v>446</v>
      </c>
      <c r="F2" s="132" t="s">
        <v>321</v>
      </c>
    </row>
    <row r="3" spans="1:10" s="50" customFormat="1" ht="12.75">
      <c r="A3" s="1">
        <v>6</v>
      </c>
      <c r="B3" s="4" t="s">
        <v>33</v>
      </c>
      <c r="C3" s="5" t="s">
        <v>28</v>
      </c>
      <c r="D3" s="118">
        <f>+D4+D40+D48+D63+D81+D90+D97</f>
        <v>51092070267.670006</v>
      </c>
      <c r="E3" s="118">
        <f>+E4+E40+E48+E63+E81+E90+E97</f>
        <v>52904758847.869995</v>
      </c>
      <c r="F3" s="10">
        <f aca="true" t="shared" si="0" ref="F3:F39">E3/D3*100</f>
        <v>103.54788633677079</v>
      </c>
      <c r="G3" s="49"/>
      <c r="H3" s="49"/>
      <c r="J3" s="49"/>
    </row>
    <row r="4" spans="1:9" s="52" customFormat="1" ht="13.5" customHeight="1">
      <c r="A4" s="1">
        <v>61</v>
      </c>
      <c r="B4" s="4" t="s">
        <v>33</v>
      </c>
      <c r="C4" s="5" t="s">
        <v>34</v>
      </c>
      <c r="D4" s="119">
        <f>D5+D13+D17+D19+D34+D38</f>
        <v>29145005969.930004</v>
      </c>
      <c r="E4" s="119">
        <f>E5+E13+E17+E19+E34+E38</f>
        <v>30331425404.129993</v>
      </c>
      <c r="F4" s="10">
        <f t="shared" si="0"/>
        <v>104.0707469246157</v>
      </c>
      <c r="G4" s="51"/>
      <c r="I4" s="51"/>
    </row>
    <row r="5" spans="1:9" s="52" customFormat="1" ht="12.75">
      <c r="A5" s="1">
        <v>611</v>
      </c>
      <c r="B5" s="2" t="s">
        <v>33</v>
      </c>
      <c r="C5" s="5" t="s">
        <v>35</v>
      </c>
      <c r="D5" s="120">
        <f>SUM(D6:D12)</f>
        <v>510214930.37999994</v>
      </c>
      <c r="E5" s="120">
        <f>SUM(E6:E12)</f>
        <v>534995735.3999999</v>
      </c>
      <c r="F5" s="10">
        <f t="shared" si="0"/>
        <v>104.85693450827549</v>
      </c>
      <c r="I5" s="51"/>
    </row>
    <row r="6" spans="1:9" s="52" customFormat="1" ht="12.75">
      <c r="A6" s="1"/>
      <c r="B6" s="2">
        <v>6111</v>
      </c>
      <c r="C6" s="3" t="s">
        <v>36</v>
      </c>
      <c r="D6" s="121">
        <v>836400431.81</v>
      </c>
      <c r="E6" s="6">
        <v>807649236.2</v>
      </c>
      <c r="F6" s="26">
        <f t="shared" si="0"/>
        <v>96.56250827755059</v>
      </c>
      <c r="I6" s="51"/>
    </row>
    <row r="7" spans="1:9" s="52" customFormat="1" ht="25.5">
      <c r="A7" s="1"/>
      <c r="B7" s="2">
        <v>6112</v>
      </c>
      <c r="C7" s="3" t="s">
        <v>37</v>
      </c>
      <c r="D7" s="121">
        <v>68589754.3</v>
      </c>
      <c r="E7" s="6">
        <v>61000828.65</v>
      </c>
      <c r="F7" s="26">
        <f t="shared" si="0"/>
        <v>88.93577367720648</v>
      </c>
      <c r="I7" s="51"/>
    </row>
    <row r="8" spans="1:9" s="52" customFormat="1" ht="25.5">
      <c r="A8" s="1"/>
      <c r="B8" s="2">
        <v>6113</v>
      </c>
      <c r="C8" s="3" t="s">
        <v>38</v>
      </c>
      <c r="D8" s="121">
        <v>13206600.34</v>
      </c>
      <c r="E8" s="6">
        <v>13546130.67</v>
      </c>
      <c r="F8" s="26">
        <f t="shared" si="0"/>
        <v>102.57091394650321</v>
      </c>
      <c r="I8" s="51"/>
    </row>
    <row r="9" spans="1:9" s="52" customFormat="1" ht="12.75">
      <c r="A9" s="1"/>
      <c r="B9" s="2">
        <v>6114</v>
      </c>
      <c r="C9" s="3" t="s">
        <v>39</v>
      </c>
      <c r="D9" s="121">
        <v>5557714.1</v>
      </c>
      <c r="E9" s="6">
        <v>13964699.64</v>
      </c>
      <c r="F9" s="26">
        <f t="shared" si="0"/>
        <v>251.26696675527086</v>
      </c>
      <c r="I9" s="51"/>
    </row>
    <row r="10" spans="1:9" s="52" customFormat="1" ht="12.75">
      <c r="A10" s="1"/>
      <c r="B10" s="2">
        <v>6115</v>
      </c>
      <c r="C10" s="3" t="s">
        <v>40</v>
      </c>
      <c r="D10" s="121">
        <v>82017984.27</v>
      </c>
      <c r="E10" s="6">
        <v>63584175.94</v>
      </c>
      <c r="F10" s="26">
        <f t="shared" si="0"/>
        <v>77.52467523547443</v>
      </c>
      <c r="I10" s="51"/>
    </row>
    <row r="11" spans="1:9" s="52" customFormat="1" ht="25.5">
      <c r="A11" s="1"/>
      <c r="B11" s="2">
        <v>6116</v>
      </c>
      <c r="C11" s="3" t="s">
        <v>41</v>
      </c>
      <c r="D11" s="121">
        <v>4810907.74</v>
      </c>
      <c r="E11" s="6">
        <v>2046048.39</v>
      </c>
      <c r="F11" s="26">
        <f t="shared" si="0"/>
        <v>42.529362452500486</v>
      </c>
      <c r="I11" s="51"/>
    </row>
    <row r="12" spans="1:9" s="52" customFormat="1" ht="25.5">
      <c r="A12" s="1"/>
      <c r="B12" s="2">
        <v>6117</v>
      </c>
      <c r="C12" s="3" t="s">
        <v>322</v>
      </c>
      <c r="D12" s="121">
        <v>-500368462.18</v>
      </c>
      <c r="E12" s="6">
        <v>-426795384.09</v>
      </c>
      <c r="F12" s="26">
        <f t="shared" si="0"/>
        <v>85.29621995569872</v>
      </c>
      <c r="I12" s="51"/>
    </row>
    <row r="13" spans="1:9" s="52" customFormat="1" ht="12.75">
      <c r="A13" s="1">
        <v>612</v>
      </c>
      <c r="B13" s="2" t="s">
        <v>33</v>
      </c>
      <c r="C13" s="5" t="s">
        <v>42</v>
      </c>
      <c r="D13" s="120">
        <f>SUM(D14:D16)</f>
        <v>4219619390.0199995</v>
      </c>
      <c r="E13" s="120">
        <f>SUM(E14:E16)</f>
        <v>4372206274.66</v>
      </c>
      <c r="F13" s="10">
        <f t="shared" si="0"/>
        <v>103.61612909924744</v>
      </c>
      <c r="I13" s="51"/>
    </row>
    <row r="14" spans="1:9" s="52" customFormat="1" ht="12.75">
      <c r="A14" s="1"/>
      <c r="B14" s="2">
        <v>6121</v>
      </c>
      <c r="C14" s="3" t="s">
        <v>43</v>
      </c>
      <c r="D14" s="121">
        <v>4159300677.14</v>
      </c>
      <c r="E14" s="6">
        <v>4218952517.13</v>
      </c>
      <c r="F14" s="26">
        <f t="shared" si="0"/>
        <v>101.43417955614157</v>
      </c>
      <c r="I14" s="51"/>
    </row>
    <row r="15" spans="1:9" s="52" customFormat="1" ht="25.5">
      <c r="A15" s="1"/>
      <c r="B15" s="2">
        <v>6122</v>
      </c>
      <c r="C15" s="3" t="s">
        <v>44</v>
      </c>
      <c r="D15" s="121">
        <v>45945754.18</v>
      </c>
      <c r="E15" s="6">
        <v>45769262.72</v>
      </c>
      <c r="F15" s="26">
        <f t="shared" si="0"/>
        <v>99.6158699249803</v>
      </c>
      <c r="I15" s="51"/>
    </row>
    <row r="16" spans="1:9" s="52" customFormat="1" ht="25.5">
      <c r="A16" s="1"/>
      <c r="B16" s="2">
        <v>6123</v>
      </c>
      <c r="C16" s="3" t="s">
        <v>45</v>
      </c>
      <c r="D16" s="121">
        <v>14372958.7</v>
      </c>
      <c r="E16" s="6">
        <v>107484494.81</v>
      </c>
      <c r="F16" s="26">
        <f t="shared" si="0"/>
        <v>747.8244184337634</v>
      </c>
      <c r="I16" s="51"/>
    </row>
    <row r="17" spans="1:6" s="52" customFormat="1" ht="12.75">
      <c r="A17" s="1">
        <v>613</v>
      </c>
      <c r="B17" s="2" t="s">
        <v>33</v>
      </c>
      <c r="C17" s="5" t="s">
        <v>46</v>
      </c>
      <c r="D17" s="120">
        <f>D18</f>
        <v>231560883.34</v>
      </c>
      <c r="E17" s="120">
        <f>E18</f>
        <v>194760122.79</v>
      </c>
      <c r="F17" s="10">
        <f t="shared" si="0"/>
        <v>84.10752281681117</v>
      </c>
    </row>
    <row r="18" spans="1:6" s="52" customFormat="1" ht="12.75">
      <c r="A18" s="1"/>
      <c r="B18" s="2">
        <v>6134</v>
      </c>
      <c r="C18" s="102" t="s">
        <v>47</v>
      </c>
      <c r="D18" s="121">
        <v>231560883.34</v>
      </c>
      <c r="E18" s="6">
        <v>194760122.79</v>
      </c>
      <c r="F18" s="26">
        <f t="shared" si="0"/>
        <v>84.10752281681117</v>
      </c>
    </row>
    <row r="19" spans="1:6" s="52" customFormat="1" ht="12.75">
      <c r="A19" s="1">
        <v>614</v>
      </c>
      <c r="B19" s="4" t="s">
        <v>33</v>
      </c>
      <c r="C19" s="5" t="s">
        <v>48</v>
      </c>
      <c r="D19" s="120">
        <f>+D20+D21+D22+D31+D32+D33</f>
        <v>23328086630.780003</v>
      </c>
      <c r="E19" s="120">
        <f>+E20+E21+E22+E31+E32+E33</f>
        <v>24355474910.589996</v>
      </c>
      <c r="F19" s="10">
        <f t="shared" si="0"/>
        <v>104.4040829240338</v>
      </c>
    </row>
    <row r="20" spans="1:6" s="52" customFormat="1" ht="12.75">
      <c r="A20" s="1"/>
      <c r="B20" s="2">
        <v>6141</v>
      </c>
      <c r="C20" s="3" t="s">
        <v>49</v>
      </c>
      <c r="D20" s="121">
        <v>17714359291.02</v>
      </c>
      <c r="E20" s="6">
        <v>18784565634.77</v>
      </c>
      <c r="F20" s="10">
        <f t="shared" si="0"/>
        <v>106.04146233102838</v>
      </c>
    </row>
    <row r="21" spans="1:6" s="52" customFormat="1" ht="12.75">
      <c r="A21" s="1"/>
      <c r="B21" s="2">
        <v>6142</v>
      </c>
      <c r="C21" s="3" t="s">
        <v>50</v>
      </c>
      <c r="D21" s="121">
        <v>64469054.99</v>
      </c>
      <c r="E21" s="6">
        <v>62223592.37</v>
      </c>
      <c r="F21" s="10">
        <f t="shared" si="0"/>
        <v>96.51699157006675</v>
      </c>
    </row>
    <row r="22" spans="1:6" s="52" customFormat="1" ht="12.75">
      <c r="A22" s="1"/>
      <c r="B22" s="2">
        <v>6143</v>
      </c>
      <c r="C22" s="3" t="s">
        <v>323</v>
      </c>
      <c r="D22" s="121">
        <f>SUM(D23:D30)</f>
        <v>5007396903.540001</v>
      </c>
      <c r="E22" s="121">
        <f>SUM(E23:E30)</f>
        <v>4936318805.159999</v>
      </c>
      <c r="F22" s="10">
        <f t="shared" si="0"/>
        <v>98.58053795716188</v>
      </c>
    </row>
    <row r="23" spans="1:12" s="52" customFormat="1" ht="25.5">
      <c r="A23" s="7"/>
      <c r="B23" s="2"/>
      <c r="C23" s="3" t="s">
        <v>51</v>
      </c>
      <c r="D23" s="121">
        <v>350045095.86</v>
      </c>
      <c r="E23" s="6">
        <v>321090065.87</v>
      </c>
      <c r="F23" s="10">
        <f t="shared" si="0"/>
        <v>91.72820007123296</v>
      </c>
      <c r="K23" s="53"/>
      <c r="L23" s="6"/>
    </row>
    <row r="24" spans="1:12" s="52" customFormat="1" ht="12.75">
      <c r="A24" s="7"/>
      <c r="B24" s="2"/>
      <c r="C24" s="3" t="s">
        <v>324</v>
      </c>
      <c r="D24" s="121">
        <v>2718350365.55</v>
      </c>
      <c r="E24" s="6">
        <v>2534133021.97</v>
      </c>
      <c r="F24" s="10">
        <f t="shared" si="0"/>
        <v>93.22319352521257</v>
      </c>
      <c r="K24" s="54"/>
      <c r="L24" s="6"/>
    </row>
    <row r="25" spans="1:12" s="52" customFormat="1" ht="12.75">
      <c r="A25" s="7"/>
      <c r="B25" s="2"/>
      <c r="C25" s="3" t="s">
        <v>325</v>
      </c>
      <c r="D25" s="121">
        <v>78516962.23</v>
      </c>
      <c r="E25" s="6">
        <v>64912458.29</v>
      </c>
      <c r="F25" s="10">
        <f t="shared" si="0"/>
        <v>82.6731657038026</v>
      </c>
      <c r="K25" s="54"/>
      <c r="L25" s="6"/>
    </row>
    <row r="26" spans="1:12" s="52" customFormat="1" ht="12.75">
      <c r="A26" s="7"/>
      <c r="B26" s="2"/>
      <c r="C26" s="3" t="s">
        <v>326</v>
      </c>
      <c r="D26" s="121">
        <v>261193913.28</v>
      </c>
      <c r="E26" s="6">
        <v>251774026.16</v>
      </c>
      <c r="F26" s="10">
        <f t="shared" si="0"/>
        <v>96.3935273216333</v>
      </c>
      <c r="K26" s="54"/>
      <c r="L26" s="6"/>
    </row>
    <row r="27" spans="1:12" s="52" customFormat="1" ht="12.75">
      <c r="A27" s="7"/>
      <c r="B27" s="2"/>
      <c r="C27" s="3" t="s">
        <v>52</v>
      </c>
      <c r="D27" s="121">
        <v>49408667.73</v>
      </c>
      <c r="E27" s="6">
        <v>49485315.68</v>
      </c>
      <c r="F27" s="10">
        <f t="shared" si="0"/>
        <v>100.15513057429285</v>
      </c>
      <c r="K27" s="54"/>
      <c r="L27" s="6"/>
    </row>
    <row r="28" spans="1:12" s="52" customFormat="1" ht="12.75">
      <c r="A28" s="7"/>
      <c r="B28" s="2"/>
      <c r="C28" s="3" t="s">
        <v>327</v>
      </c>
      <c r="D28" s="121">
        <v>1479370274.15</v>
      </c>
      <c r="E28" s="6">
        <v>1652309589.37</v>
      </c>
      <c r="F28" s="10">
        <f t="shared" si="0"/>
        <v>111.69006287620356</v>
      </c>
      <c r="K28" s="54"/>
      <c r="L28" s="6"/>
    </row>
    <row r="29" spans="1:12" s="52" customFormat="1" ht="12.75">
      <c r="A29" s="7"/>
      <c r="B29" s="2"/>
      <c r="C29" s="3" t="s">
        <v>53</v>
      </c>
      <c r="D29" s="121">
        <v>58931686.36</v>
      </c>
      <c r="E29" s="6">
        <v>49892204</v>
      </c>
      <c r="F29" s="10">
        <f t="shared" si="0"/>
        <v>84.66108316537915</v>
      </c>
      <c r="K29" s="54"/>
      <c r="L29" s="6"/>
    </row>
    <row r="30" spans="1:12" s="52" customFormat="1" ht="12.75">
      <c r="A30" s="7"/>
      <c r="B30" s="2"/>
      <c r="C30" s="3" t="s">
        <v>54</v>
      </c>
      <c r="D30" s="121">
        <v>11579938.38</v>
      </c>
      <c r="E30" s="6">
        <v>12722123.82</v>
      </c>
      <c r="F30" s="10">
        <f t="shared" si="0"/>
        <v>109.86348461035593</v>
      </c>
      <c r="K30" s="54"/>
      <c r="L30" s="6"/>
    </row>
    <row r="31" spans="1:6" s="52" customFormat="1" ht="12.75">
      <c r="A31" s="7"/>
      <c r="B31" s="2">
        <v>6146</v>
      </c>
      <c r="C31" s="3" t="s">
        <v>55</v>
      </c>
      <c r="D31" s="121">
        <v>252899434.04</v>
      </c>
      <c r="E31" s="6">
        <v>254797605.14</v>
      </c>
      <c r="F31" s="26">
        <f t="shared" si="0"/>
        <v>100.75056360137988</v>
      </c>
    </row>
    <row r="32" spans="1:7" s="52" customFormat="1" ht="25.5">
      <c r="A32" s="7"/>
      <c r="B32" s="2">
        <v>6147</v>
      </c>
      <c r="C32" s="3" t="s">
        <v>328</v>
      </c>
      <c r="D32" s="121">
        <v>18123831.17</v>
      </c>
      <c r="E32" s="6">
        <v>20101863.94</v>
      </c>
      <c r="F32" s="26">
        <f t="shared" si="0"/>
        <v>110.91398806050563</v>
      </c>
      <c r="G32" s="51"/>
    </row>
    <row r="33" spans="1:6" s="52" customFormat="1" ht="12.75">
      <c r="A33" s="7"/>
      <c r="B33" s="2">
        <v>6148</v>
      </c>
      <c r="C33" s="3" t="s">
        <v>329</v>
      </c>
      <c r="D33" s="121">
        <v>270838116.02</v>
      </c>
      <c r="E33" s="6">
        <v>297467409.21</v>
      </c>
      <c r="F33" s="26">
        <f t="shared" si="0"/>
        <v>109.8321807806526</v>
      </c>
    </row>
    <row r="34" spans="1:9" s="52" customFormat="1" ht="12.75">
      <c r="A34" s="1">
        <v>615</v>
      </c>
      <c r="B34" s="4"/>
      <c r="C34" s="5" t="s">
        <v>56</v>
      </c>
      <c r="D34" s="118">
        <f>D35</f>
        <v>833835775.8</v>
      </c>
      <c r="E34" s="118">
        <f>E35</f>
        <v>868803414.62</v>
      </c>
      <c r="F34" s="10">
        <f t="shared" si="0"/>
        <v>104.19358821423215</v>
      </c>
      <c r="I34" s="55"/>
    </row>
    <row r="35" spans="1:6" s="52" customFormat="1" ht="12.75">
      <c r="A35" s="7"/>
      <c r="B35" s="2">
        <v>6151</v>
      </c>
      <c r="C35" s="3" t="s">
        <v>57</v>
      </c>
      <c r="D35" s="121">
        <f>+D36+D37</f>
        <v>833835775.8</v>
      </c>
      <c r="E35" s="121">
        <f>+E36+E37</f>
        <v>868803414.62</v>
      </c>
      <c r="F35" s="26">
        <f t="shared" si="0"/>
        <v>104.19358821423215</v>
      </c>
    </row>
    <row r="36" spans="1:6" s="52" customFormat="1" ht="12.75">
      <c r="A36" s="7"/>
      <c r="B36" s="2"/>
      <c r="C36" s="3" t="s">
        <v>58</v>
      </c>
      <c r="D36" s="121">
        <v>735297092.16</v>
      </c>
      <c r="E36" s="6">
        <v>764136173.07</v>
      </c>
      <c r="F36" s="26">
        <f t="shared" si="0"/>
        <v>103.9220991375449</v>
      </c>
    </row>
    <row r="37" spans="1:6" s="52" customFormat="1" ht="12.75">
      <c r="A37" s="7"/>
      <c r="B37" s="2"/>
      <c r="C37" s="3" t="s">
        <v>59</v>
      </c>
      <c r="D37" s="121">
        <v>98538683.64</v>
      </c>
      <c r="E37" s="6">
        <v>104667241.55</v>
      </c>
      <c r="F37" s="26">
        <f t="shared" si="0"/>
        <v>106.21944365767051</v>
      </c>
    </row>
    <row r="38" spans="1:6" s="52" customFormat="1" ht="12.75">
      <c r="A38" s="1">
        <v>616</v>
      </c>
      <c r="B38" s="4"/>
      <c r="C38" s="5" t="s">
        <v>330</v>
      </c>
      <c r="D38" s="118">
        <f>D39</f>
        <v>21688359.61</v>
      </c>
      <c r="E38" s="118">
        <f>E39</f>
        <v>5184946.07</v>
      </c>
      <c r="F38" s="10">
        <f t="shared" si="0"/>
        <v>23.90658474516137</v>
      </c>
    </row>
    <row r="39" spans="1:6" s="52" customFormat="1" ht="12.75">
      <c r="A39" s="7"/>
      <c r="B39" s="2">
        <v>6162</v>
      </c>
      <c r="C39" s="3" t="s">
        <v>60</v>
      </c>
      <c r="D39" s="121">
        <v>21688359.61</v>
      </c>
      <c r="E39" s="6">
        <v>5184946.07</v>
      </c>
      <c r="F39" s="26">
        <f t="shared" si="0"/>
        <v>23.90658474516137</v>
      </c>
    </row>
    <row r="40" spans="1:6" s="52" customFormat="1" ht="12.75">
      <c r="A40" s="1">
        <v>62</v>
      </c>
      <c r="B40" s="4" t="s">
        <v>33</v>
      </c>
      <c r="C40" s="5" t="s">
        <v>61</v>
      </c>
      <c r="D40" s="118">
        <f>D41+D44+D46</f>
        <v>18868710465.95</v>
      </c>
      <c r="E40" s="118">
        <f>E41+E44+E46</f>
        <v>19140219110.66</v>
      </c>
      <c r="F40" s="10">
        <f aca="true" t="shared" si="1" ref="F40:F53">E40/D40*100</f>
        <v>101.43893587852735</v>
      </c>
    </row>
    <row r="41" spans="1:6" s="52" customFormat="1" ht="12.75">
      <c r="A41" s="1">
        <v>621</v>
      </c>
      <c r="B41" s="4" t="s">
        <v>33</v>
      </c>
      <c r="C41" s="5" t="s">
        <v>62</v>
      </c>
      <c r="D41" s="120">
        <f>SUM(D42:D43)</f>
        <v>8657845429.75</v>
      </c>
      <c r="E41" s="120">
        <f>SUM(E42:E43)</f>
        <v>8702796612.55</v>
      </c>
      <c r="F41" s="10">
        <f t="shared" si="1"/>
        <v>100.51919594967056</v>
      </c>
    </row>
    <row r="42" spans="1:6" s="52" customFormat="1" ht="12.75">
      <c r="A42" s="1"/>
      <c r="B42" s="2">
        <v>6211</v>
      </c>
      <c r="C42" s="3" t="s">
        <v>331</v>
      </c>
      <c r="D42" s="121">
        <v>8385035449.94</v>
      </c>
      <c r="E42" s="6">
        <v>8421458838.86</v>
      </c>
      <c r="F42" s="26">
        <f t="shared" si="1"/>
        <v>100.43438562827139</v>
      </c>
    </row>
    <row r="43" spans="1:6" s="52" customFormat="1" ht="25.5">
      <c r="A43" s="1"/>
      <c r="B43" s="2">
        <v>6212</v>
      </c>
      <c r="C43" s="3" t="s">
        <v>332</v>
      </c>
      <c r="D43" s="121">
        <v>272809979.81</v>
      </c>
      <c r="E43" s="6">
        <v>281337773.69</v>
      </c>
      <c r="F43" s="26">
        <f t="shared" si="1"/>
        <v>103.12590979477336</v>
      </c>
    </row>
    <row r="44" spans="1:6" s="52" customFormat="1" ht="12.75">
      <c r="A44" s="1">
        <v>622</v>
      </c>
      <c r="B44" s="4" t="s">
        <v>33</v>
      </c>
      <c r="C44" s="5" t="s">
        <v>63</v>
      </c>
      <c r="D44" s="120">
        <f>SUM(D45:D45)</f>
        <v>9326851977.27</v>
      </c>
      <c r="E44" s="120">
        <f>SUM(E45:E45)</f>
        <v>9528665113.34</v>
      </c>
      <c r="F44" s="10">
        <f t="shared" si="1"/>
        <v>102.16378620098001</v>
      </c>
    </row>
    <row r="45" spans="1:6" s="52" customFormat="1" ht="12.75">
      <c r="A45" s="1"/>
      <c r="B45" s="2">
        <v>6221</v>
      </c>
      <c r="C45" s="3" t="s">
        <v>63</v>
      </c>
      <c r="D45" s="121">
        <v>9326851977.27</v>
      </c>
      <c r="E45" s="6">
        <v>9528665113.34</v>
      </c>
      <c r="F45" s="26">
        <f t="shared" si="1"/>
        <v>102.16378620098001</v>
      </c>
    </row>
    <row r="46" spans="1:6" s="52" customFormat="1" ht="12.75">
      <c r="A46" s="1">
        <v>623</v>
      </c>
      <c r="B46" s="4" t="s">
        <v>33</v>
      </c>
      <c r="C46" s="5" t="s">
        <v>64</v>
      </c>
      <c r="D46" s="120">
        <f>D47</f>
        <v>884013058.93</v>
      </c>
      <c r="E46" s="120">
        <f>E47</f>
        <v>908757384.77</v>
      </c>
      <c r="F46" s="10">
        <f t="shared" si="1"/>
        <v>102.79909053266138</v>
      </c>
    </row>
    <row r="47" spans="1:6" s="52" customFormat="1" ht="12.75">
      <c r="A47" s="1"/>
      <c r="B47" s="2">
        <v>6232</v>
      </c>
      <c r="C47" s="3" t="s">
        <v>65</v>
      </c>
      <c r="D47" s="121">
        <v>884013058.93</v>
      </c>
      <c r="E47" s="6">
        <v>908757384.77</v>
      </c>
      <c r="F47" s="26">
        <f t="shared" si="1"/>
        <v>102.79909053266138</v>
      </c>
    </row>
    <row r="48" spans="1:6" s="52" customFormat="1" ht="25.5">
      <c r="A48" s="1">
        <v>63</v>
      </c>
      <c r="B48" s="4"/>
      <c r="C48" s="5" t="s">
        <v>333</v>
      </c>
      <c r="D48" s="118">
        <f>SUM(D49,D52,D56,D61)</f>
        <v>345570777.84999996</v>
      </c>
      <c r="E48" s="118">
        <f>SUM(E49,E52,E56,E61)</f>
        <v>354780816.17</v>
      </c>
      <c r="F48" s="10">
        <f t="shared" si="1"/>
        <v>102.66516699626662</v>
      </c>
    </row>
    <row r="49" spans="1:6" s="52" customFormat="1" ht="12.75">
      <c r="A49" s="1">
        <v>631</v>
      </c>
      <c r="B49" s="4"/>
      <c r="C49" s="5" t="s">
        <v>66</v>
      </c>
      <c r="D49" s="118">
        <f>SUM(D50:D51)</f>
        <v>16880770.99</v>
      </c>
      <c r="E49" s="118">
        <f>SUM(E50:E51)</f>
        <v>1378265.62</v>
      </c>
      <c r="F49" s="10">
        <f t="shared" si="1"/>
        <v>8.164707766111341</v>
      </c>
    </row>
    <row r="50" spans="1:6" s="52" customFormat="1" ht="12.75">
      <c r="A50" s="7"/>
      <c r="B50" s="2">
        <v>6311</v>
      </c>
      <c r="C50" s="3" t="s">
        <v>67</v>
      </c>
      <c r="D50" s="121">
        <v>2521746.89</v>
      </c>
      <c r="E50" s="6">
        <v>419941</v>
      </c>
      <c r="F50" s="26">
        <f t="shared" si="1"/>
        <v>16.652781516863495</v>
      </c>
    </row>
    <row r="51" spans="1:6" s="52" customFormat="1" ht="12.75">
      <c r="A51" s="7"/>
      <c r="B51" s="2">
        <v>6312</v>
      </c>
      <c r="C51" s="3" t="s">
        <v>68</v>
      </c>
      <c r="D51" s="121">
        <v>14359024.1</v>
      </c>
      <c r="E51" s="6">
        <v>958324.62</v>
      </c>
      <c r="F51" s="26">
        <f t="shared" si="1"/>
        <v>6.674023341182359</v>
      </c>
    </row>
    <row r="52" spans="1:6" s="52" customFormat="1" ht="25.5">
      <c r="A52" s="1">
        <v>632</v>
      </c>
      <c r="B52" s="2"/>
      <c r="C52" s="5" t="s">
        <v>334</v>
      </c>
      <c r="D52" s="118">
        <f>SUM(D53:D55)</f>
        <v>293792138.90999997</v>
      </c>
      <c r="E52" s="118">
        <f>SUM(E53:E55)</f>
        <v>323101085.72</v>
      </c>
      <c r="F52" s="10">
        <f t="shared" si="1"/>
        <v>109.97608272254642</v>
      </c>
    </row>
    <row r="53" spans="1:6" s="52" customFormat="1" ht="12.75">
      <c r="A53" s="7"/>
      <c r="B53" s="2">
        <v>6321</v>
      </c>
      <c r="C53" s="3" t="s">
        <v>69</v>
      </c>
      <c r="D53" s="121">
        <v>12032310.54</v>
      </c>
      <c r="E53" s="6">
        <v>65546071.64</v>
      </c>
      <c r="F53" s="26">
        <f t="shared" si="1"/>
        <v>544.7504984358558</v>
      </c>
    </row>
    <row r="54" spans="1:6" s="52" customFormat="1" ht="12.75">
      <c r="A54" s="7"/>
      <c r="B54" s="2">
        <v>6323</v>
      </c>
      <c r="C54" s="3" t="s">
        <v>335</v>
      </c>
      <c r="D54" s="121">
        <v>194865521.23</v>
      </c>
      <c r="E54" s="6">
        <v>117073575.05</v>
      </c>
      <c r="F54" s="26">
        <f aca="true" t="shared" si="2" ref="F54:F61">E54/D54*100</f>
        <v>60.07916347182729</v>
      </c>
    </row>
    <row r="55" spans="1:6" s="52" customFormat="1" ht="12.75">
      <c r="A55" s="7"/>
      <c r="B55" s="2">
        <v>6324</v>
      </c>
      <c r="C55" s="3" t="s">
        <v>336</v>
      </c>
      <c r="D55" s="121">
        <v>86894307.14</v>
      </c>
      <c r="E55" s="6">
        <v>140481439.03</v>
      </c>
      <c r="F55" s="26">
        <f t="shared" si="2"/>
        <v>161.66932409468774</v>
      </c>
    </row>
    <row r="56" spans="1:6" s="52" customFormat="1" ht="12.75">
      <c r="A56" s="1">
        <v>633</v>
      </c>
      <c r="B56" s="4"/>
      <c r="C56" s="5" t="s">
        <v>70</v>
      </c>
      <c r="D56" s="118">
        <f>SUM(D57:D60)</f>
        <v>30102284.330000002</v>
      </c>
      <c r="E56" s="118">
        <f>SUM(E57:E60)</f>
        <v>30301464.830000002</v>
      </c>
      <c r="F56" s="10">
        <f t="shared" si="2"/>
        <v>100.66167902015827</v>
      </c>
    </row>
    <row r="57" spans="1:6" s="52" customFormat="1" ht="12.75">
      <c r="A57" s="7"/>
      <c r="B57" s="2">
        <v>6331</v>
      </c>
      <c r="C57" s="3" t="s">
        <v>71</v>
      </c>
      <c r="D57" s="121">
        <v>22257249.37</v>
      </c>
      <c r="E57" s="6">
        <v>24394896.75</v>
      </c>
      <c r="F57" s="26">
        <f t="shared" si="2"/>
        <v>109.60427474421562</v>
      </c>
    </row>
    <row r="58" spans="1:6" s="52" customFormat="1" ht="12.75">
      <c r="A58" s="7"/>
      <c r="B58" s="2">
        <v>6332</v>
      </c>
      <c r="C58" s="3" t="s">
        <v>72</v>
      </c>
      <c r="D58" s="121">
        <v>46041.07</v>
      </c>
      <c r="E58" s="6">
        <v>1500</v>
      </c>
      <c r="F58" s="26">
        <f t="shared" si="2"/>
        <v>3.2579607728491102</v>
      </c>
    </row>
    <row r="59" spans="1:6" s="52" customFormat="1" ht="25.5">
      <c r="A59" s="7"/>
      <c r="B59" s="2">
        <v>6333</v>
      </c>
      <c r="C59" s="3" t="s">
        <v>337</v>
      </c>
      <c r="D59" s="121">
        <v>7690936.8</v>
      </c>
      <c r="E59" s="6">
        <v>5771340.19</v>
      </c>
      <c r="F59" s="26">
        <f t="shared" si="2"/>
        <v>75.04079594048933</v>
      </c>
    </row>
    <row r="60" spans="1:6" s="52" customFormat="1" ht="25.5">
      <c r="A60" s="7"/>
      <c r="B60" s="2">
        <v>6334</v>
      </c>
      <c r="C60" s="3" t="s">
        <v>338</v>
      </c>
      <c r="D60" s="121">
        <v>108057.09</v>
      </c>
      <c r="E60" s="6">
        <v>133727.89</v>
      </c>
      <c r="F60" s="26">
        <f t="shared" si="2"/>
        <v>123.75670120304001</v>
      </c>
    </row>
    <row r="61" spans="1:6" s="52" customFormat="1" ht="25.5">
      <c r="A61" s="1">
        <v>634</v>
      </c>
      <c r="B61" s="4"/>
      <c r="C61" s="5" t="s">
        <v>339</v>
      </c>
      <c r="D61" s="120">
        <f>D62</f>
        <v>4795583.62</v>
      </c>
      <c r="E61" s="120">
        <f>E62</f>
        <v>0</v>
      </c>
      <c r="F61" s="10">
        <f t="shared" si="2"/>
        <v>0</v>
      </c>
    </row>
    <row r="62" spans="1:6" s="52" customFormat="1" ht="25.5">
      <c r="A62" s="1"/>
      <c r="B62" s="2">
        <v>6341</v>
      </c>
      <c r="C62" s="3" t="s">
        <v>340</v>
      </c>
      <c r="D62" s="121">
        <v>4795583.62</v>
      </c>
      <c r="E62" s="121">
        <v>0</v>
      </c>
      <c r="F62" s="10">
        <v>0</v>
      </c>
    </row>
    <row r="63" spans="1:7" s="52" customFormat="1" ht="12.75">
      <c r="A63" s="1">
        <v>64</v>
      </c>
      <c r="B63" s="4" t="s">
        <v>33</v>
      </c>
      <c r="C63" s="5" t="s">
        <v>73</v>
      </c>
      <c r="D63" s="120">
        <f>SUM(D64,D72,D77)</f>
        <v>665583872.64</v>
      </c>
      <c r="E63" s="120">
        <f>SUM(E64,E72,E77)</f>
        <v>967440110.82</v>
      </c>
      <c r="F63" s="10">
        <f>E63/D63*100</f>
        <v>145.3520961952856</v>
      </c>
      <c r="G63" s="51"/>
    </row>
    <row r="64" spans="1:6" s="52" customFormat="1" ht="12.75">
      <c r="A64" s="1">
        <v>641</v>
      </c>
      <c r="B64" s="4" t="s">
        <v>33</v>
      </c>
      <c r="C64" s="5" t="s">
        <v>74</v>
      </c>
      <c r="D64" s="120">
        <f>SUM(D65:D71)</f>
        <v>244835582.70999998</v>
      </c>
      <c r="E64" s="120">
        <f>SUM(E65:E71)</f>
        <v>533695521.55</v>
      </c>
      <c r="F64" s="10">
        <f>E64/D64*100</f>
        <v>217.98119196675162</v>
      </c>
    </row>
    <row r="65" spans="1:6" s="52" customFormat="1" ht="12.75">
      <c r="A65" s="1"/>
      <c r="B65" s="2">
        <v>6412</v>
      </c>
      <c r="C65" s="3" t="s">
        <v>76</v>
      </c>
      <c r="D65" s="122">
        <v>8399.37</v>
      </c>
      <c r="E65" s="133">
        <v>171.69</v>
      </c>
      <c r="F65" s="26">
        <f>E65/D65*100</f>
        <v>2.044081877569389</v>
      </c>
    </row>
    <row r="66" spans="1:6" s="52" customFormat="1" ht="12.75">
      <c r="A66" s="7"/>
      <c r="B66" s="2">
        <v>6413</v>
      </c>
      <c r="C66" s="3" t="s">
        <v>77</v>
      </c>
      <c r="D66" s="121">
        <v>9079807.74</v>
      </c>
      <c r="E66" s="6">
        <v>5481803.12</v>
      </c>
      <c r="F66" s="26">
        <f>E66/D66*100</f>
        <v>60.37355940754754</v>
      </c>
    </row>
    <row r="67" spans="1:6" s="52" customFormat="1" ht="12.75">
      <c r="A67" s="7"/>
      <c r="B67" s="2">
        <v>6414</v>
      </c>
      <c r="C67" s="3" t="s">
        <v>78</v>
      </c>
      <c r="D67" s="121">
        <v>4414754.96</v>
      </c>
      <c r="E67" s="6">
        <v>4587998.29</v>
      </c>
      <c r="F67" s="26">
        <f>E67/D67*100</f>
        <v>103.92418903358569</v>
      </c>
    </row>
    <row r="68" spans="1:6" s="52" customFormat="1" ht="25.5">
      <c r="A68" s="7"/>
      <c r="B68" s="2">
        <v>6415</v>
      </c>
      <c r="C68" s="3" t="s">
        <v>447</v>
      </c>
      <c r="D68" s="121"/>
      <c r="E68" s="6">
        <v>25774965.4</v>
      </c>
      <c r="F68" s="26"/>
    </row>
    <row r="69" spans="1:6" s="52" customFormat="1" ht="12.75">
      <c r="A69" s="7"/>
      <c r="B69" s="2">
        <v>6416</v>
      </c>
      <c r="C69" s="3" t="s">
        <v>79</v>
      </c>
      <c r="D69" s="121">
        <v>220918161.54</v>
      </c>
      <c r="E69" s="6">
        <v>772692.11</v>
      </c>
      <c r="F69" s="26">
        <f aca="true" t="shared" si="3" ref="F69:F76">E69/D69*100</f>
        <v>0.3497639599268956</v>
      </c>
    </row>
    <row r="70" spans="1:6" s="52" customFormat="1" ht="28.5" customHeight="1">
      <c r="A70" s="7"/>
      <c r="B70" s="2">
        <v>6417</v>
      </c>
      <c r="C70" s="3" t="s">
        <v>341</v>
      </c>
      <c r="D70" s="122">
        <v>10407202.92</v>
      </c>
      <c r="E70" s="133">
        <v>497063909.9</v>
      </c>
      <c r="F70" s="26">
        <f t="shared" si="3"/>
        <v>4776.152763820617</v>
      </c>
    </row>
    <row r="71" spans="1:6" s="52" customFormat="1" ht="12.75">
      <c r="A71" s="7"/>
      <c r="B71" s="2">
        <v>6419</v>
      </c>
      <c r="C71" s="3" t="s">
        <v>80</v>
      </c>
      <c r="D71" s="121">
        <v>7256.18</v>
      </c>
      <c r="E71" s="6">
        <v>13981.04</v>
      </c>
      <c r="F71" s="26">
        <f t="shared" si="3"/>
        <v>192.6776899139768</v>
      </c>
    </row>
    <row r="72" spans="1:6" s="52" customFormat="1" ht="12.75">
      <c r="A72" s="1">
        <v>642</v>
      </c>
      <c r="B72" s="4" t="s">
        <v>33</v>
      </c>
      <c r="C72" s="5" t="s">
        <v>81</v>
      </c>
      <c r="D72" s="120">
        <f>SUM(D73:D76)</f>
        <v>399436211.38000005</v>
      </c>
      <c r="E72" s="118">
        <f>SUM(E73:E76)</f>
        <v>408859582.13000005</v>
      </c>
      <c r="F72" s="10">
        <f t="shared" si="3"/>
        <v>102.35916786749091</v>
      </c>
    </row>
    <row r="73" spans="1:6" s="52" customFormat="1" ht="12.75">
      <c r="A73" s="7"/>
      <c r="B73" s="2">
        <v>6421</v>
      </c>
      <c r="C73" s="3" t="s">
        <v>82</v>
      </c>
      <c r="D73" s="121">
        <v>225213857.19</v>
      </c>
      <c r="E73" s="6">
        <v>211086060.54</v>
      </c>
      <c r="F73" s="26">
        <f t="shared" si="3"/>
        <v>93.72694166057411</v>
      </c>
    </row>
    <row r="74" spans="1:6" s="52" customFormat="1" ht="12.75">
      <c r="A74" s="7"/>
      <c r="B74" s="2">
        <v>6422</v>
      </c>
      <c r="C74" s="3" t="s">
        <v>83</v>
      </c>
      <c r="D74" s="121">
        <v>49682559.85</v>
      </c>
      <c r="E74" s="6">
        <v>27757315.63</v>
      </c>
      <c r="F74" s="26">
        <f t="shared" si="3"/>
        <v>55.8693346594942</v>
      </c>
    </row>
    <row r="75" spans="1:6" s="52" customFormat="1" ht="12.75">
      <c r="A75" s="7"/>
      <c r="B75" s="2">
        <v>6423</v>
      </c>
      <c r="C75" s="3" t="s">
        <v>342</v>
      </c>
      <c r="D75" s="121">
        <v>124525290.99</v>
      </c>
      <c r="E75" s="6">
        <v>159142543.55</v>
      </c>
      <c r="F75" s="26">
        <f t="shared" si="3"/>
        <v>127.79937495811993</v>
      </c>
    </row>
    <row r="76" spans="1:6" s="52" customFormat="1" ht="12.75">
      <c r="A76" s="7"/>
      <c r="B76" s="2">
        <v>6429</v>
      </c>
      <c r="C76" s="3" t="s">
        <v>84</v>
      </c>
      <c r="D76" s="121">
        <v>14503.35</v>
      </c>
      <c r="E76" s="6">
        <v>10873662.41</v>
      </c>
      <c r="F76" s="26">
        <f t="shared" si="3"/>
        <v>74973.45378826272</v>
      </c>
    </row>
    <row r="77" spans="1:6" s="56" customFormat="1" ht="12.75">
      <c r="A77" s="1">
        <v>643</v>
      </c>
      <c r="B77" s="4"/>
      <c r="C77" s="5" t="s">
        <v>75</v>
      </c>
      <c r="D77" s="118">
        <f>SUM(D78:D79)</f>
        <v>21312078.55</v>
      </c>
      <c r="E77" s="118">
        <f>SUM(E78:E80)</f>
        <v>24885007.140000004</v>
      </c>
      <c r="F77" s="10">
        <f>E77/D77*100</f>
        <v>116.76480584292892</v>
      </c>
    </row>
    <row r="78" spans="1:6" s="52" customFormat="1" ht="25.5">
      <c r="A78" s="7"/>
      <c r="B78" s="2">
        <v>6432</v>
      </c>
      <c r="C78" s="3" t="s">
        <v>343</v>
      </c>
      <c r="D78" s="121">
        <v>9375780.91</v>
      </c>
      <c r="E78" s="6">
        <v>9113406.21</v>
      </c>
      <c r="F78" s="26">
        <f>E78/D78*100</f>
        <v>97.20156963437407</v>
      </c>
    </row>
    <row r="79" spans="1:6" s="52" customFormat="1" ht="25.5">
      <c r="A79" s="7"/>
      <c r="B79" s="2">
        <v>6434</v>
      </c>
      <c r="C79" s="3" t="s">
        <v>344</v>
      </c>
      <c r="D79" s="121">
        <v>11936297.64</v>
      </c>
      <c r="E79" s="6">
        <v>15558659.06</v>
      </c>
      <c r="F79" s="26">
        <f>E79/D79*100</f>
        <v>130.34744549148155</v>
      </c>
    </row>
    <row r="80" spans="1:7" s="52" customFormat="1" ht="25.5">
      <c r="A80" s="7"/>
      <c r="B80" s="2">
        <v>6437</v>
      </c>
      <c r="C80" s="3" t="s">
        <v>448</v>
      </c>
      <c r="D80" s="121"/>
      <c r="E80" s="6">
        <v>212941.87</v>
      </c>
      <c r="F80" s="26"/>
      <c r="G80" s="57"/>
    </row>
    <row r="81" spans="1:6" s="52" customFormat="1" ht="25.5">
      <c r="A81" s="1">
        <v>65</v>
      </c>
      <c r="B81" s="4" t="s">
        <v>33</v>
      </c>
      <c r="C81" s="5" t="s">
        <v>345</v>
      </c>
      <c r="D81" s="118">
        <f>SUM(D82,D86)</f>
        <v>1789785593.0100002</v>
      </c>
      <c r="E81" s="118">
        <f>SUM(E82,E86)</f>
        <v>1828519315.05</v>
      </c>
      <c r="F81" s="10">
        <f aca="true" t="shared" si="4" ref="F81:F89">E81/D81*100</f>
        <v>102.1641543093918</v>
      </c>
    </row>
    <row r="82" spans="1:6" s="52" customFormat="1" ht="12.75">
      <c r="A82" s="1">
        <v>651</v>
      </c>
      <c r="B82" s="4" t="s">
        <v>33</v>
      </c>
      <c r="C82" s="5" t="s">
        <v>346</v>
      </c>
      <c r="D82" s="120">
        <f>SUM(D83:D85)</f>
        <v>394218061.36</v>
      </c>
      <c r="E82" s="120">
        <f>SUM(E83:E85)</f>
        <v>360441643.91</v>
      </c>
      <c r="F82" s="10">
        <f t="shared" si="4"/>
        <v>91.43204719401344</v>
      </c>
    </row>
    <row r="83" spans="1:6" s="52" customFormat="1" ht="12.75">
      <c r="A83" s="7"/>
      <c r="B83" s="2">
        <v>6511</v>
      </c>
      <c r="C83" s="3" t="s">
        <v>85</v>
      </c>
      <c r="D83" s="121">
        <v>168580696.66</v>
      </c>
      <c r="E83" s="6">
        <v>181291105.34</v>
      </c>
      <c r="F83" s="26">
        <f t="shared" si="4"/>
        <v>107.53965841393742</v>
      </c>
    </row>
    <row r="84" spans="1:6" s="52" customFormat="1" ht="12.75">
      <c r="A84" s="7"/>
      <c r="B84" s="2">
        <v>6513</v>
      </c>
      <c r="C84" s="3" t="s">
        <v>347</v>
      </c>
      <c r="D84" s="121">
        <v>64853830.05</v>
      </c>
      <c r="E84" s="6">
        <v>46244458.37</v>
      </c>
      <c r="F84" s="26">
        <f t="shared" si="4"/>
        <v>71.30567051220747</v>
      </c>
    </row>
    <row r="85" spans="1:6" s="52" customFormat="1" ht="12.75">
      <c r="A85" s="7"/>
      <c r="B85" s="2">
        <v>6514</v>
      </c>
      <c r="C85" s="3" t="s">
        <v>348</v>
      </c>
      <c r="D85" s="121">
        <v>160783534.65</v>
      </c>
      <c r="E85" s="6">
        <v>132906080.2</v>
      </c>
      <c r="F85" s="26">
        <f t="shared" si="4"/>
        <v>82.6614991947498</v>
      </c>
    </row>
    <row r="86" spans="1:6" s="52" customFormat="1" ht="12.75">
      <c r="A86" s="1">
        <v>652</v>
      </c>
      <c r="B86" s="4" t="s">
        <v>33</v>
      </c>
      <c r="C86" s="5" t="s">
        <v>86</v>
      </c>
      <c r="D86" s="120">
        <f>SUM(D87:D89)</f>
        <v>1395567531.65</v>
      </c>
      <c r="E86" s="120">
        <f>SUM(E87:E89)</f>
        <v>1468077671.1399999</v>
      </c>
      <c r="F86" s="10">
        <f t="shared" si="4"/>
        <v>105.19574566228766</v>
      </c>
    </row>
    <row r="87" spans="1:6" s="52" customFormat="1" ht="12.75">
      <c r="A87" s="7"/>
      <c r="B87" s="2">
        <v>6521</v>
      </c>
      <c r="C87" s="3" t="s">
        <v>87</v>
      </c>
      <c r="D87" s="121">
        <v>280344427.75</v>
      </c>
      <c r="E87" s="6">
        <v>296812302.61</v>
      </c>
      <c r="F87" s="26">
        <f t="shared" si="4"/>
        <v>105.87415808195959</v>
      </c>
    </row>
    <row r="88" spans="1:6" s="52" customFormat="1" ht="12.75">
      <c r="A88" s="7"/>
      <c r="B88" s="2">
        <v>6526</v>
      </c>
      <c r="C88" s="3" t="s">
        <v>88</v>
      </c>
      <c r="D88" s="121">
        <v>1114817145</v>
      </c>
      <c r="E88" s="6">
        <v>1170592105.68</v>
      </c>
      <c r="F88" s="26">
        <f t="shared" si="4"/>
        <v>105.003059105267</v>
      </c>
    </row>
    <row r="89" spans="1:6" s="52" customFormat="1" ht="12.75">
      <c r="A89" s="7"/>
      <c r="B89" s="2">
        <v>6527</v>
      </c>
      <c r="C89" s="3" t="s">
        <v>349</v>
      </c>
      <c r="D89" s="121">
        <v>405958.9</v>
      </c>
      <c r="E89" s="6">
        <v>673262.85</v>
      </c>
      <c r="F89" s="26">
        <f t="shared" si="4"/>
        <v>165.84507692773823</v>
      </c>
    </row>
    <row r="90" spans="1:6" s="8" customFormat="1" ht="25.5">
      <c r="A90" s="1">
        <v>66</v>
      </c>
      <c r="B90" s="4" t="s">
        <v>33</v>
      </c>
      <c r="C90" s="5" t="s">
        <v>350</v>
      </c>
      <c r="D90" s="120">
        <f>+D91+D94</f>
        <v>26234502.41</v>
      </c>
      <c r="E90" s="120">
        <f>+E91+E94</f>
        <v>29352241.03</v>
      </c>
      <c r="F90" s="10">
        <f>E90/D90*100</f>
        <v>111.88411570105323</v>
      </c>
    </row>
    <row r="91" spans="1:6" s="52" customFormat="1" ht="25.5">
      <c r="A91" s="1">
        <v>661</v>
      </c>
      <c r="B91" s="4" t="s">
        <v>33</v>
      </c>
      <c r="C91" s="5" t="s">
        <v>351</v>
      </c>
      <c r="D91" s="120">
        <f>D92+D93</f>
        <v>22331729.62</v>
      </c>
      <c r="E91" s="120">
        <f>E92+E93</f>
        <v>20754993.2</v>
      </c>
      <c r="F91" s="10">
        <f>E91/D91*100</f>
        <v>92.93947917680367</v>
      </c>
    </row>
    <row r="92" spans="1:6" s="52" customFormat="1" ht="12.75">
      <c r="A92" s="7"/>
      <c r="B92" s="2">
        <v>6614</v>
      </c>
      <c r="C92" s="3" t="s">
        <v>352</v>
      </c>
      <c r="D92" s="122">
        <v>344469.43</v>
      </c>
      <c r="E92" s="133">
        <v>839397.34</v>
      </c>
      <c r="F92" s="26">
        <f>E92/D92*100</f>
        <v>243.6783258241522</v>
      </c>
    </row>
    <row r="93" spans="1:6" s="52" customFormat="1" ht="12.75">
      <c r="A93" s="7"/>
      <c r="B93" s="2">
        <v>6615</v>
      </c>
      <c r="C93" s="3" t="s">
        <v>353</v>
      </c>
      <c r="D93" s="122">
        <v>21987260.19</v>
      </c>
      <c r="E93" s="133">
        <v>19915595.86</v>
      </c>
      <c r="F93" s="26">
        <f aca="true" t="shared" si="5" ref="F93:F105">E93/D93*100</f>
        <v>90.5778877763851</v>
      </c>
    </row>
    <row r="94" spans="1:6" s="52" customFormat="1" ht="25.5">
      <c r="A94" s="1">
        <v>663</v>
      </c>
      <c r="B94" s="4" t="s">
        <v>33</v>
      </c>
      <c r="C94" s="5" t="s">
        <v>354</v>
      </c>
      <c r="D94" s="118">
        <f>D95+D96</f>
        <v>3902772.79</v>
      </c>
      <c r="E94" s="118">
        <f>E95+E96</f>
        <v>8597247.83</v>
      </c>
      <c r="F94" s="10">
        <f t="shared" si="5"/>
        <v>220.28563517785517</v>
      </c>
    </row>
    <row r="95" spans="1:6" s="52" customFormat="1" ht="12.75">
      <c r="A95" s="7"/>
      <c r="B95" s="2">
        <v>6631</v>
      </c>
      <c r="C95" s="3" t="s">
        <v>92</v>
      </c>
      <c r="D95" s="122">
        <v>2883322.6</v>
      </c>
      <c r="E95" s="133">
        <v>7254061.83</v>
      </c>
      <c r="F95" s="26">
        <f t="shared" si="5"/>
        <v>251.58689596509248</v>
      </c>
    </row>
    <row r="96" spans="1:6" s="52" customFormat="1" ht="12.75">
      <c r="A96" s="7"/>
      <c r="B96" s="2">
        <v>6632</v>
      </c>
      <c r="C96" s="3" t="s">
        <v>93</v>
      </c>
      <c r="D96" s="122">
        <v>1019450.19</v>
      </c>
      <c r="E96" s="133">
        <v>1343186</v>
      </c>
      <c r="F96" s="26">
        <f t="shared" si="5"/>
        <v>131.75592227806638</v>
      </c>
    </row>
    <row r="97" spans="1:6" s="56" customFormat="1" ht="12.75">
      <c r="A97" s="1">
        <v>68</v>
      </c>
      <c r="B97" s="4"/>
      <c r="C97" s="5" t="s">
        <v>355</v>
      </c>
      <c r="D97" s="120">
        <f>+D98+D107</f>
        <v>251179085.88</v>
      </c>
      <c r="E97" s="120">
        <f>+E98+E107</f>
        <v>253021850.01</v>
      </c>
      <c r="F97" s="10">
        <f t="shared" si="5"/>
        <v>100.7336455276696</v>
      </c>
    </row>
    <row r="98" spans="1:6" s="56" customFormat="1" ht="12.75">
      <c r="A98" s="1">
        <v>681</v>
      </c>
      <c r="B98" s="4"/>
      <c r="C98" s="5" t="s">
        <v>356</v>
      </c>
      <c r="D98" s="120">
        <f>SUM(D99:D106)</f>
        <v>241687913.57999998</v>
      </c>
      <c r="E98" s="120">
        <f>SUM(E99:E106)</f>
        <v>247912791.76</v>
      </c>
      <c r="F98" s="10">
        <f t="shared" si="5"/>
        <v>102.57558521971333</v>
      </c>
    </row>
    <row r="99" spans="1:6" s="52" customFormat="1" ht="12.75">
      <c r="A99" s="7"/>
      <c r="B99" s="2">
        <v>6811</v>
      </c>
      <c r="C99" s="3" t="s">
        <v>357</v>
      </c>
      <c r="D99" s="122">
        <v>17782431.58</v>
      </c>
      <c r="E99" s="133">
        <v>14496485.01</v>
      </c>
      <c r="F99" s="26">
        <f t="shared" si="5"/>
        <v>81.5213878078647</v>
      </c>
    </row>
    <row r="100" spans="1:6" s="52" customFormat="1" ht="12.75">
      <c r="A100" s="7"/>
      <c r="B100" s="2">
        <v>6812</v>
      </c>
      <c r="C100" s="3" t="s">
        <v>90</v>
      </c>
      <c r="D100" s="122">
        <v>2166907.23</v>
      </c>
      <c r="E100" s="133">
        <v>1477412.19</v>
      </c>
      <c r="F100" s="26">
        <f t="shared" si="5"/>
        <v>68.18068487408203</v>
      </c>
    </row>
    <row r="101" spans="1:6" s="52" customFormat="1" ht="12.75">
      <c r="A101" s="7"/>
      <c r="B101" s="2">
        <v>6813</v>
      </c>
      <c r="C101" s="3" t="s">
        <v>358</v>
      </c>
      <c r="D101" s="122">
        <v>15820978.11</v>
      </c>
      <c r="E101" s="133">
        <v>19960716.95</v>
      </c>
      <c r="F101" s="26">
        <f t="shared" si="5"/>
        <v>126.1661372085673</v>
      </c>
    </row>
    <row r="102" spans="1:6" s="52" customFormat="1" ht="25.5">
      <c r="A102" s="7"/>
      <c r="B102" s="2">
        <v>6814</v>
      </c>
      <c r="C102" s="3" t="s">
        <v>359</v>
      </c>
      <c r="D102" s="122">
        <v>1014.99</v>
      </c>
      <c r="E102" s="133">
        <v>18564.5</v>
      </c>
      <c r="F102" s="26">
        <f t="shared" si="5"/>
        <v>1829.0327983526931</v>
      </c>
    </row>
    <row r="103" spans="1:6" s="52" customFormat="1" ht="12.75">
      <c r="A103" s="7"/>
      <c r="B103" s="2">
        <v>6815</v>
      </c>
      <c r="C103" s="3" t="s">
        <v>360</v>
      </c>
      <c r="D103" s="122">
        <v>124920129.18</v>
      </c>
      <c r="E103" s="133">
        <v>126366963.02</v>
      </c>
      <c r="F103" s="26">
        <f t="shared" si="5"/>
        <v>101.1582071276241</v>
      </c>
    </row>
    <row r="104" spans="1:6" s="52" customFormat="1" ht="12.75">
      <c r="A104" s="7"/>
      <c r="B104" s="2">
        <v>6816</v>
      </c>
      <c r="C104" s="3" t="s">
        <v>361</v>
      </c>
      <c r="D104" s="122">
        <v>10935367.36</v>
      </c>
      <c r="E104" s="133">
        <v>12410725.62</v>
      </c>
      <c r="F104" s="26">
        <f t="shared" si="5"/>
        <v>113.49162045892164</v>
      </c>
    </row>
    <row r="105" spans="1:6" s="52" customFormat="1" ht="12.75">
      <c r="A105" s="7"/>
      <c r="B105" s="2">
        <v>6818</v>
      </c>
      <c r="C105" s="3" t="s">
        <v>362</v>
      </c>
      <c r="D105" s="122">
        <v>470205.57</v>
      </c>
      <c r="E105" s="133">
        <v>1972114.58</v>
      </c>
      <c r="F105" s="26">
        <f t="shared" si="5"/>
        <v>419.41540165081415</v>
      </c>
    </row>
    <row r="106" spans="1:7" s="52" customFormat="1" ht="12.75">
      <c r="A106" s="7"/>
      <c r="B106" s="2">
        <v>6819</v>
      </c>
      <c r="C106" s="3" t="s">
        <v>91</v>
      </c>
      <c r="D106" s="122">
        <v>69590879.56</v>
      </c>
      <c r="E106" s="133">
        <v>71209809.89</v>
      </c>
      <c r="F106" s="26">
        <f>E106/D106*100</f>
        <v>102.32635417203512</v>
      </c>
      <c r="G106" s="51"/>
    </row>
    <row r="107" spans="1:6" s="56" customFormat="1" ht="12.75">
      <c r="A107" s="1">
        <v>683</v>
      </c>
      <c r="B107" s="4"/>
      <c r="C107" s="5" t="s">
        <v>89</v>
      </c>
      <c r="D107" s="120">
        <f>D108</f>
        <v>9491172.3</v>
      </c>
      <c r="E107" s="120">
        <f>E108</f>
        <v>5109058.25</v>
      </c>
      <c r="F107" s="10">
        <f>E107/D107*100</f>
        <v>53.82958067255822</v>
      </c>
    </row>
    <row r="108" spans="1:6" s="52" customFormat="1" ht="12.75">
      <c r="A108" s="7"/>
      <c r="B108" s="2">
        <v>6831</v>
      </c>
      <c r="C108" s="3" t="s">
        <v>89</v>
      </c>
      <c r="D108" s="122">
        <v>9491172.3</v>
      </c>
      <c r="E108" s="133">
        <v>5109058.25</v>
      </c>
      <c r="F108" s="26">
        <f>E108/D108*100</f>
        <v>53.82958067255822</v>
      </c>
    </row>
    <row r="109" spans="1:6" s="52" customFormat="1" ht="12.75">
      <c r="A109" s="1"/>
      <c r="B109" s="4"/>
      <c r="C109" s="5"/>
      <c r="D109" s="123"/>
      <c r="E109" s="117"/>
      <c r="F109" s="10"/>
    </row>
    <row r="110" spans="1:6" s="52" customFormat="1" ht="12.75">
      <c r="A110" s="1" t="s">
        <v>29</v>
      </c>
      <c r="B110" s="4"/>
      <c r="C110" s="5"/>
      <c r="D110" s="116"/>
      <c r="E110" s="117"/>
      <c r="F110" s="10"/>
    </row>
    <row r="111" spans="1:6" s="52" customFormat="1" ht="25.5">
      <c r="A111" s="141"/>
      <c r="B111" s="141"/>
      <c r="C111" s="44" t="s">
        <v>32</v>
      </c>
      <c r="D111" s="45" t="s">
        <v>398</v>
      </c>
      <c r="E111" s="45" t="s">
        <v>446</v>
      </c>
      <c r="F111" s="132" t="s">
        <v>321</v>
      </c>
    </row>
    <row r="112" spans="1:7" s="52" customFormat="1" ht="25.5">
      <c r="A112" s="1">
        <v>7</v>
      </c>
      <c r="B112" s="4" t="s">
        <v>33</v>
      </c>
      <c r="C112" s="5" t="s">
        <v>29</v>
      </c>
      <c r="D112" s="120">
        <f>D113+D116+D130</f>
        <v>163557889.01000002</v>
      </c>
      <c r="E112" s="120">
        <f>E113+E116+E130</f>
        <v>135650599.77</v>
      </c>
      <c r="F112" s="10">
        <f aca="true" t="shared" si="6" ref="F112:F132">E112/D112*100</f>
        <v>82.93736278395367</v>
      </c>
      <c r="G112" s="58"/>
    </row>
    <row r="113" spans="1:6" s="52" customFormat="1" ht="25.5">
      <c r="A113" s="1">
        <v>71</v>
      </c>
      <c r="B113" s="4" t="s">
        <v>33</v>
      </c>
      <c r="C113" s="5" t="s">
        <v>311</v>
      </c>
      <c r="D113" s="120">
        <f>D114</f>
        <v>32840195.88</v>
      </c>
      <c r="E113" s="120">
        <f>E114</f>
        <v>7623832.66</v>
      </c>
      <c r="F113" s="10">
        <f t="shared" si="6"/>
        <v>23.21494271184597</v>
      </c>
    </row>
    <row r="114" spans="1:6" s="52" customFormat="1" ht="25.5">
      <c r="A114" s="1">
        <v>711</v>
      </c>
      <c r="B114" s="4" t="s">
        <v>33</v>
      </c>
      <c r="C114" s="5" t="s">
        <v>94</v>
      </c>
      <c r="D114" s="120">
        <f>D115</f>
        <v>32840195.88</v>
      </c>
      <c r="E114" s="120">
        <f>E115</f>
        <v>7623832.66</v>
      </c>
      <c r="F114" s="10">
        <f t="shared" si="6"/>
        <v>23.21494271184597</v>
      </c>
    </row>
    <row r="115" spans="1:6" s="52" customFormat="1" ht="12.75">
      <c r="A115" s="1"/>
      <c r="B115" s="2">
        <v>7111</v>
      </c>
      <c r="C115" s="3" t="s">
        <v>95</v>
      </c>
      <c r="D115" s="117">
        <v>32840195.88</v>
      </c>
      <c r="E115" s="134">
        <v>7623832.66</v>
      </c>
      <c r="F115" s="26">
        <f t="shared" si="6"/>
        <v>23.21494271184597</v>
      </c>
    </row>
    <row r="116" spans="1:6" s="52" customFormat="1" ht="12.75">
      <c r="A116" s="1">
        <v>72</v>
      </c>
      <c r="B116" s="4" t="s">
        <v>33</v>
      </c>
      <c r="C116" s="5" t="s">
        <v>312</v>
      </c>
      <c r="D116" s="120">
        <f>D117+D122+D127</f>
        <v>130263463.39</v>
      </c>
      <c r="E116" s="120">
        <f>E117+E122+E127</f>
        <v>127673209.11</v>
      </c>
      <c r="F116" s="10">
        <f t="shared" si="6"/>
        <v>98.01152663026858</v>
      </c>
    </row>
    <row r="117" spans="1:6" s="52" customFormat="1" ht="12.75">
      <c r="A117" s="1">
        <v>721</v>
      </c>
      <c r="B117" s="4" t="s">
        <v>33</v>
      </c>
      <c r="C117" s="5" t="s">
        <v>96</v>
      </c>
      <c r="D117" s="120">
        <f>SUM(D118:D121)</f>
        <v>129370964.39</v>
      </c>
      <c r="E117" s="120">
        <f>SUM(E118:E121)</f>
        <v>120990177.89</v>
      </c>
      <c r="F117" s="10">
        <f t="shared" si="6"/>
        <v>93.52189531900265</v>
      </c>
    </row>
    <row r="118" spans="1:6" s="52" customFormat="1" ht="12.75">
      <c r="A118" s="1"/>
      <c r="B118" s="2">
        <v>7211</v>
      </c>
      <c r="C118" s="3" t="s">
        <v>97</v>
      </c>
      <c r="D118" s="117">
        <v>117457726.29</v>
      </c>
      <c r="E118" s="134">
        <v>119656412.91</v>
      </c>
      <c r="F118" s="26">
        <f t="shared" si="6"/>
        <v>101.87189611909521</v>
      </c>
    </row>
    <row r="119" spans="1:6" s="52" customFormat="1" ht="12.75">
      <c r="A119" s="1"/>
      <c r="B119" s="2">
        <v>7212</v>
      </c>
      <c r="C119" s="3" t="s">
        <v>98</v>
      </c>
      <c r="D119" s="117">
        <v>11793849.83</v>
      </c>
      <c r="E119" s="134">
        <v>1332164.98</v>
      </c>
      <c r="F119" s="26">
        <f t="shared" si="6"/>
        <v>11.295420911765161</v>
      </c>
    </row>
    <row r="120" spans="1:6" s="52" customFormat="1" ht="12.75">
      <c r="A120" s="1"/>
      <c r="B120" s="2">
        <v>7213</v>
      </c>
      <c r="C120" s="52" t="s">
        <v>449</v>
      </c>
      <c r="D120" s="117"/>
      <c r="E120" s="134">
        <v>1600</v>
      </c>
      <c r="F120" s="26"/>
    </row>
    <row r="121" spans="1:6" s="52" customFormat="1" ht="12.75">
      <c r="A121" s="1"/>
      <c r="B121" s="2">
        <v>7214</v>
      </c>
      <c r="C121" s="3" t="s">
        <v>99</v>
      </c>
      <c r="D121" s="117">
        <v>119388.27</v>
      </c>
      <c r="E121" s="134">
        <v>0</v>
      </c>
      <c r="F121" s="26">
        <f t="shared" si="6"/>
        <v>0</v>
      </c>
    </row>
    <row r="122" spans="1:6" s="52" customFormat="1" ht="12.75">
      <c r="A122" s="1">
        <v>722</v>
      </c>
      <c r="B122" s="2"/>
      <c r="C122" s="5" t="s">
        <v>100</v>
      </c>
      <c r="D122" s="120">
        <f>SUM(D123:D124)</f>
        <v>24643</v>
      </c>
      <c r="E122" s="120">
        <f>SUM(E123:E126)</f>
        <v>9906.32</v>
      </c>
      <c r="F122" s="10">
        <f t="shared" si="6"/>
        <v>40.199326380716634</v>
      </c>
    </row>
    <row r="123" spans="1:6" s="52" customFormat="1" ht="12.75">
      <c r="A123" s="1"/>
      <c r="B123" s="2">
        <v>7221</v>
      </c>
      <c r="C123" s="3" t="s">
        <v>101</v>
      </c>
      <c r="D123" s="122">
        <v>1870</v>
      </c>
      <c r="E123" s="133">
        <v>1441.96</v>
      </c>
      <c r="F123" s="26">
        <f t="shared" si="6"/>
        <v>77.11016042780749</v>
      </c>
    </row>
    <row r="124" spans="1:6" s="52" customFormat="1" ht="12.75">
      <c r="A124" s="1"/>
      <c r="B124" s="2">
        <v>7222</v>
      </c>
      <c r="C124" s="3" t="s">
        <v>363</v>
      </c>
      <c r="D124" s="122">
        <v>22773</v>
      </c>
      <c r="E124" s="133">
        <v>414.36</v>
      </c>
      <c r="F124" s="26">
        <f t="shared" si="6"/>
        <v>1.819523119483599</v>
      </c>
    </row>
    <row r="125" spans="1:6" s="52" customFormat="1" ht="12.75">
      <c r="A125" s="1"/>
      <c r="B125" s="2">
        <v>7225</v>
      </c>
      <c r="C125" s="3" t="s">
        <v>104</v>
      </c>
      <c r="D125" s="122"/>
      <c r="E125" s="133">
        <v>2000</v>
      </c>
      <c r="F125" s="26"/>
    </row>
    <row r="126" spans="1:6" s="52" customFormat="1" ht="12.75">
      <c r="A126" s="1"/>
      <c r="B126" s="2">
        <v>7227</v>
      </c>
      <c r="C126" s="3" t="s">
        <v>105</v>
      </c>
      <c r="D126" s="122"/>
      <c r="E126" s="133">
        <v>6050</v>
      </c>
      <c r="F126" s="26"/>
    </row>
    <row r="127" spans="1:6" s="52" customFormat="1" ht="12.75">
      <c r="A127" s="1">
        <v>723</v>
      </c>
      <c r="B127" s="4" t="s">
        <v>33</v>
      </c>
      <c r="C127" s="5" t="s">
        <v>106</v>
      </c>
      <c r="D127" s="120">
        <f>SUM(D128:D129)</f>
        <v>867856</v>
      </c>
      <c r="E127" s="120">
        <f>SUM(E128:E129)</f>
        <v>6673124.9</v>
      </c>
      <c r="F127" s="10">
        <f t="shared" si="6"/>
        <v>768.9207541343264</v>
      </c>
    </row>
    <row r="128" spans="1:6" s="52" customFormat="1" ht="12.75">
      <c r="A128" s="1"/>
      <c r="B128" s="2">
        <v>7231</v>
      </c>
      <c r="C128" s="3" t="s">
        <v>107</v>
      </c>
      <c r="D128" s="122">
        <v>220084</v>
      </c>
      <c r="E128" s="133">
        <v>6438156.9</v>
      </c>
      <c r="F128" s="26">
        <f t="shared" si="6"/>
        <v>2925.3180149397504</v>
      </c>
    </row>
    <row r="129" spans="1:6" s="52" customFormat="1" ht="25.5">
      <c r="A129" s="1"/>
      <c r="B129" s="2">
        <v>7233</v>
      </c>
      <c r="C129" s="3" t="s">
        <v>108</v>
      </c>
      <c r="D129" s="122">
        <v>647772</v>
      </c>
      <c r="E129" s="133">
        <v>234968</v>
      </c>
      <c r="F129" s="26">
        <f t="shared" si="6"/>
        <v>36.27325663968186</v>
      </c>
    </row>
    <row r="130" spans="1:6" s="52" customFormat="1" ht="25.5">
      <c r="A130" s="1">
        <v>74</v>
      </c>
      <c r="B130" s="4"/>
      <c r="C130" s="5" t="s">
        <v>109</v>
      </c>
      <c r="D130" s="120">
        <f>D131</f>
        <v>454229.74</v>
      </c>
      <c r="E130" s="120">
        <f>E131</f>
        <v>353558</v>
      </c>
      <c r="F130" s="10">
        <f t="shared" si="6"/>
        <v>77.83682327801786</v>
      </c>
    </row>
    <row r="131" spans="1:6" s="52" customFormat="1" ht="12.75">
      <c r="A131" s="1">
        <v>741</v>
      </c>
      <c r="B131" s="4"/>
      <c r="C131" s="5" t="s">
        <v>110</v>
      </c>
      <c r="D131" s="124">
        <f>D132</f>
        <v>454229.74</v>
      </c>
      <c r="E131" s="124">
        <f>E132</f>
        <v>353558</v>
      </c>
      <c r="F131" s="10">
        <f t="shared" si="6"/>
        <v>77.83682327801786</v>
      </c>
    </row>
    <row r="132" spans="1:6" s="52" customFormat="1" ht="12.75">
      <c r="A132" s="7"/>
      <c r="B132" s="2">
        <v>7411</v>
      </c>
      <c r="C132" s="3" t="s">
        <v>111</v>
      </c>
      <c r="D132" s="117">
        <v>454229.74</v>
      </c>
      <c r="E132" s="134">
        <v>353558</v>
      </c>
      <c r="F132" s="26">
        <f t="shared" si="6"/>
        <v>77.83682327801786</v>
      </c>
    </row>
    <row r="133" spans="1:6" s="52" customFormat="1" ht="12.75">
      <c r="A133" s="7"/>
      <c r="B133" s="2"/>
      <c r="C133" s="3"/>
      <c r="D133" s="117"/>
      <c r="E133" s="134"/>
      <c r="F133" s="26"/>
    </row>
    <row r="134" spans="1:6" s="52" customFormat="1" ht="12.75">
      <c r="A134" s="7"/>
      <c r="B134" s="2"/>
      <c r="C134" s="3"/>
      <c r="D134" s="117"/>
      <c r="E134" s="134"/>
      <c r="F134" s="26"/>
    </row>
    <row r="135" spans="1:6" s="52" customFormat="1" ht="12.75">
      <c r="A135" s="7"/>
      <c r="B135" s="2"/>
      <c r="C135" s="3"/>
      <c r="D135" s="125"/>
      <c r="E135" s="126"/>
      <c r="F135" s="127"/>
    </row>
    <row r="136" ht="12.75">
      <c r="A136" s="1" t="s">
        <v>313</v>
      </c>
    </row>
    <row r="137" spans="1:7" ht="25.5">
      <c r="A137" s="59">
        <v>8</v>
      </c>
      <c r="B137" s="60"/>
      <c r="C137" s="103" t="s">
        <v>0</v>
      </c>
      <c r="D137" s="40">
        <f>D138+D149+D154+D157</f>
        <v>16157034145.310001</v>
      </c>
      <c r="E137" s="40">
        <f>E138+E149+E154+E157</f>
        <v>15341268629.27</v>
      </c>
      <c r="F137" s="77">
        <f aca="true" t="shared" si="7" ref="F137:F142">E137/D137*100</f>
        <v>94.95101942161335</v>
      </c>
      <c r="G137" s="61"/>
    </row>
    <row r="138" spans="1:6" ht="12.75">
      <c r="A138" s="59">
        <v>81</v>
      </c>
      <c r="B138" s="62"/>
      <c r="C138" s="104" t="s">
        <v>1</v>
      </c>
      <c r="D138" s="40">
        <f>+D139+D141+D143+D146</f>
        <v>615309900.79</v>
      </c>
      <c r="E138" s="40">
        <f>+E139+E141+E143+E146</f>
        <v>292618993.13000005</v>
      </c>
      <c r="F138" s="77">
        <f t="shared" si="7"/>
        <v>47.5563602591645</v>
      </c>
    </row>
    <row r="139" spans="1:6" ht="38.25">
      <c r="A139" s="59">
        <v>812</v>
      </c>
      <c r="B139" s="62"/>
      <c r="C139" s="103" t="s">
        <v>365</v>
      </c>
      <c r="D139" s="40">
        <f>D140</f>
        <v>45883278.56</v>
      </c>
      <c r="E139" s="40">
        <f>E140</f>
        <v>34949228.71</v>
      </c>
      <c r="F139" s="77">
        <f t="shared" si="7"/>
        <v>76.16985927519997</v>
      </c>
    </row>
    <row r="140" spans="1:6" ht="25.5">
      <c r="A140" s="59"/>
      <c r="B140" s="63">
        <v>8121</v>
      </c>
      <c r="C140" s="105" t="s">
        <v>314</v>
      </c>
      <c r="D140" s="128">
        <v>45883278.56</v>
      </c>
      <c r="E140" s="135">
        <v>34949228.71</v>
      </c>
      <c r="F140" s="78">
        <f t="shared" si="7"/>
        <v>76.16985927519997</v>
      </c>
    </row>
    <row r="141" spans="1:6" s="64" customFormat="1" ht="25.5">
      <c r="A141" s="29">
        <v>814</v>
      </c>
      <c r="B141" s="31"/>
      <c r="C141" s="106" t="s">
        <v>366</v>
      </c>
      <c r="D141" s="40">
        <f>D142</f>
        <v>517704925.02</v>
      </c>
      <c r="E141" s="40">
        <f>E142</f>
        <v>21355.55</v>
      </c>
      <c r="F141" s="77">
        <f t="shared" si="7"/>
        <v>0.004125042851229393</v>
      </c>
    </row>
    <row r="142" spans="1:6" ht="25.5">
      <c r="A142" s="59"/>
      <c r="B142" s="63">
        <v>8141</v>
      </c>
      <c r="C142" s="107" t="s">
        <v>367</v>
      </c>
      <c r="D142" s="128">
        <v>517704925.02</v>
      </c>
      <c r="E142" s="135">
        <v>21355.55</v>
      </c>
      <c r="F142" s="78">
        <f t="shared" si="7"/>
        <v>0.004125042851229393</v>
      </c>
    </row>
    <row r="143" spans="1:6" s="64" customFormat="1" ht="38.25">
      <c r="A143" s="29">
        <v>816</v>
      </c>
      <c r="B143" s="31"/>
      <c r="C143" s="106" t="s">
        <v>368</v>
      </c>
      <c r="D143" s="40">
        <f>+D144+D145</f>
        <v>50634527.22</v>
      </c>
      <c r="E143" s="40">
        <f>+E144+E145</f>
        <v>256544627.26000002</v>
      </c>
      <c r="F143" s="79">
        <f aca="true" t="shared" si="8" ref="F143:F153">E143/D143*100</f>
        <v>506.6594700200304</v>
      </c>
    </row>
    <row r="144" spans="1:6" ht="25.5">
      <c r="A144" s="65"/>
      <c r="B144" s="63">
        <v>8163</v>
      </c>
      <c r="C144" s="108" t="s">
        <v>369</v>
      </c>
      <c r="D144" s="128">
        <v>50592901.24</v>
      </c>
      <c r="E144" s="135">
        <v>256486582.83</v>
      </c>
      <c r="F144" s="80">
        <f t="shared" si="8"/>
        <v>506.9616024060217</v>
      </c>
    </row>
    <row r="145" spans="1:7" ht="12.75">
      <c r="A145" s="65"/>
      <c r="B145" s="63">
        <v>8164</v>
      </c>
      <c r="C145" s="108" t="s">
        <v>370</v>
      </c>
      <c r="D145" s="128">
        <v>41625.98</v>
      </c>
      <c r="E145" s="135">
        <v>58044.43</v>
      </c>
      <c r="F145" s="80">
        <f t="shared" si="8"/>
        <v>139.44279510055978</v>
      </c>
      <c r="G145" s="66"/>
    </row>
    <row r="146" spans="1:6" s="64" customFormat="1" ht="12.75">
      <c r="A146" s="32">
        <v>817</v>
      </c>
      <c r="B146" s="31"/>
      <c r="C146" s="93" t="s">
        <v>2</v>
      </c>
      <c r="D146" s="40">
        <f>SUM(D147:D148)</f>
        <v>1087169.99</v>
      </c>
      <c r="E146" s="40">
        <f>SUM(E147:E148)</f>
        <v>1103781.6099999999</v>
      </c>
      <c r="F146" s="79">
        <f t="shared" si="8"/>
        <v>101.52796896095337</v>
      </c>
    </row>
    <row r="147" spans="1:6" ht="12.75">
      <c r="A147" s="65"/>
      <c r="B147" s="63">
        <v>8173</v>
      </c>
      <c r="C147" s="108" t="s">
        <v>371</v>
      </c>
      <c r="D147" s="128">
        <v>276752.72</v>
      </c>
      <c r="E147" s="135">
        <v>281676.6</v>
      </c>
      <c r="F147" s="80">
        <f t="shared" si="8"/>
        <v>101.77916227887481</v>
      </c>
    </row>
    <row r="148" spans="1:6" ht="12.75">
      <c r="A148" s="65"/>
      <c r="B148" s="63">
        <v>8174</v>
      </c>
      <c r="C148" s="108" t="s">
        <v>372</v>
      </c>
      <c r="D148" s="128">
        <v>810417.27</v>
      </c>
      <c r="E148" s="135">
        <v>822105.01</v>
      </c>
      <c r="F148" s="80">
        <f t="shared" si="8"/>
        <v>101.44218792375932</v>
      </c>
    </row>
    <row r="149" spans="1:6" ht="12.75">
      <c r="A149" s="59">
        <v>82</v>
      </c>
      <c r="B149" s="62"/>
      <c r="C149" s="109" t="s">
        <v>373</v>
      </c>
      <c r="D149" s="99">
        <f>D150+D152</f>
        <v>8066946403.02</v>
      </c>
      <c r="E149" s="99">
        <f>E150+E152</f>
        <v>14791664916.060001</v>
      </c>
      <c r="F149" s="77">
        <f t="shared" si="8"/>
        <v>183.36138827602088</v>
      </c>
    </row>
    <row r="150" spans="1:6" ht="12.75">
      <c r="A150" s="67">
        <v>821</v>
      </c>
      <c r="B150" s="68"/>
      <c r="C150" s="104" t="s">
        <v>3</v>
      </c>
      <c r="D150" s="40">
        <f>D151</f>
        <v>282306403.02</v>
      </c>
      <c r="E150" s="40">
        <f>E151</f>
        <v>6242879916.060001</v>
      </c>
      <c r="F150" s="77">
        <f t="shared" si="8"/>
        <v>2211.384456489896</v>
      </c>
    </row>
    <row r="151" spans="1:11" ht="12.75">
      <c r="A151" s="69"/>
      <c r="B151" s="70">
        <v>8211</v>
      </c>
      <c r="C151" s="110" t="s">
        <v>4</v>
      </c>
      <c r="D151" s="129">
        <v>282306403.02</v>
      </c>
      <c r="E151" s="135">
        <v>6242879916.060001</v>
      </c>
      <c r="F151" s="80">
        <f t="shared" si="8"/>
        <v>2211.384456489896</v>
      </c>
      <c r="H151" s="71"/>
      <c r="I151" s="71"/>
      <c r="J151" s="71"/>
      <c r="K151" s="71"/>
    </row>
    <row r="152" spans="1:6" ht="12.75">
      <c r="A152" s="67">
        <v>822</v>
      </c>
      <c r="B152" s="68"/>
      <c r="C152" s="109" t="s">
        <v>5</v>
      </c>
      <c r="D152" s="40">
        <f>D153</f>
        <v>7784640000</v>
      </c>
      <c r="E152" s="40">
        <f>E153</f>
        <v>8548785000</v>
      </c>
      <c r="F152" s="77">
        <f t="shared" si="8"/>
        <v>109.8160608583056</v>
      </c>
    </row>
    <row r="153" spans="1:6" ht="12.75">
      <c r="A153" s="69"/>
      <c r="B153" s="70">
        <v>8222</v>
      </c>
      <c r="C153" s="110" t="s">
        <v>374</v>
      </c>
      <c r="D153" s="128">
        <v>7784640000</v>
      </c>
      <c r="E153" s="135">
        <v>8548785000</v>
      </c>
      <c r="F153" s="80">
        <f t="shared" si="8"/>
        <v>109.8160608583056</v>
      </c>
    </row>
    <row r="154" spans="1:6" ht="12.75">
      <c r="A154" s="59">
        <v>83</v>
      </c>
      <c r="B154" s="62"/>
      <c r="C154" s="111" t="s">
        <v>6</v>
      </c>
      <c r="D154" s="40">
        <f>D155</f>
        <v>0</v>
      </c>
      <c r="E154" s="40">
        <f>E155</f>
        <v>1474112.85</v>
      </c>
      <c r="F154" s="77"/>
    </row>
    <row r="155" spans="1:6" ht="25.5">
      <c r="A155" s="67">
        <v>832</v>
      </c>
      <c r="B155" s="68"/>
      <c r="C155" s="112" t="s">
        <v>7</v>
      </c>
      <c r="D155" s="40">
        <f>D156</f>
        <v>0</v>
      </c>
      <c r="E155" s="40">
        <f>E156</f>
        <v>1474112.85</v>
      </c>
      <c r="F155" s="77"/>
    </row>
    <row r="156" spans="1:6" ht="25.5">
      <c r="A156" s="69"/>
      <c r="B156" s="70">
        <v>8321</v>
      </c>
      <c r="C156" s="105" t="s">
        <v>8</v>
      </c>
      <c r="D156" s="129">
        <v>0</v>
      </c>
      <c r="E156" s="136">
        <v>1474112.85</v>
      </c>
      <c r="F156" s="80"/>
    </row>
    <row r="157" spans="1:6" ht="12.75">
      <c r="A157" s="59">
        <v>84</v>
      </c>
      <c r="B157" s="62"/>
      <c r="C157" s="113" t="s">
        <v>9</v>
      </c>
      <c r="D157" s="40">
        <f>D158+D161+D164</f>
        <v>7474777841.5</v>
      </c>
      <c r="E157" s="40">
        <f>E158+E161+E164</f>
        <v>255510607.22999996</v>
      </c>
      <c r="F157" s="77">
        <f aca="true" t="shared" si="9" ref="F157:F165">E157/D157*100</f>
        <v>3.4183036960831656</v>
      </c>
    </row>
    <row r="158" spans="1:6" ht="38.25">
      <c r="A158" s="65">
        <v>841</v>
      </c>
      <c r="B158" s="68"/>
      <c r="C158" s="114" t="s">
        <v>375</v>
      </c>
      <c r="D158" s="40">
        <f>+D159+D160</f>
        <v>1724126959.21</v>
      </c>
      <c r="E158" s="40">
        <f>+E159+E160</f>
        <v>220508529.31</v>
      </c>
      <c r="F158" s="77">
        <f t="shared" si="9"/>
        <v>12.78957608847075</v>
      </c>
    </row>
    <row r="159" spans="1:6" ht="12.75">
      <c r="A159" s="69"/>
      <c r="B159" s="63">
        <v>8413</v>
      </c>
      <c r="C159" s="115" t="s">
        <v>376</v>
      </c>
      <c r="D159" s="128">
        <v>1282040359.21</v>
      </c>
      <c r="E159" s="135">
        <v>220508529.31</v>
      </c>
      <c r="F159" s="78">
        <f t="shared" si="9"/>
        <v>17.199811825415427</v>
      </c>
    </row>
    <row r="160" spans="1:6" ht="12.75">
      <c r="A160" s="16"/>
      <c r="B160" s="35">
        <v>8414</v>
      </c>
      <c r="C160" s="72" t="s">
        <v>377</v>
      </c>
      <c r="D160" s="100">
        <v>442086600</v>
      </c>
      <c r="E160" s="137">
        <v>0</v>
      </c>
      <c r="F160" s="78">
        <f t="shared" si="9"/>
        <v>0</v>
      </c>
    </row>
    <row r="161" spans="1:6" ht="25.5">
      <c r="A161" s="65">
        <v>842</v>
      </c>
      <c r="B161" s="68"/>
      <c r="C161" s="113" t="s">
        <v>10</v>
      </c>
      <c r="D161" s="99">
        <f>D162</f>
        <v>13318132.29</v>
      </c>
      <c r="E161" s="99">
        <f>SUM(E162:E163)</f>
        <v>35002077.91999996</v>
      </c>
      <c r="F161" s="79">
        <f t="shared" si="9"/>
        <v>262.81521430960316</v>
      </c>
    </row>
    <row r="162" spans="1:6" ht="25.5">
      <c r="A162" s="65"/>
      <c r="B162" s="17">
        <v>8421</v>
      </c>
      <c r="C162" s="95" t="s">
        <v>10</v>
      </c>
      <c r="D162" s="130">
        <v>13318132.29</v>
      </c>
      <c r="E162" s="130"/>
      <c r="F162" s="78">
        <f t="shared" si="9"/>
        <v>0</v>
      </c>
    </row>
    <row r="163" spans="1:6" ht="30">
      <c r="A163" s="65"/>
      <c r="B163" s="17">
        <v>8424</v>
      </c>
      <c r="C163" s="138" t="s">
        <v>450</v>
      </c>
      <c r="D163" s="130"/>
      <c r="E163" s="130">
        <v>35002077.91999996</v>
      </c>
      <c r="F163" s="78"/>
    </row>
    <row r="164" spans="1:6" ht="25.5">
      <c r="A164" s="65">
        <v>844</v>
      </c>
      <c r="B164" s="73"/>
      <c r="C164" s="113" t="s">
        <v>11</v>
      </c>
      <c r="D164" s="99">
        <f>D165+D166</f>
        <v>5737332750</v>
      </c>
      <c r="E164" s="99">
        <f>E165+E166</f>
        <v>0</v>
      </c>
      <c r="F164" s="77">
        <f t="shared" si="9"/>
        <v>0</v>
      </c>
    </row>
    <row r="165" spans="1:6" ht="25.5">
      <c r="A165" s="65"/>
      <c r="B165" s="73">
        <v>8441</v>
      </c>
      <c r="C165" s="115" t="s">
        <v>12</v>
      </c>
      <c r="D165" s="142">
        <v>4441806000</v>
      </c>
      <c r="E165" s="142">
        <v>0</v>
      </c>
      <c r="F165" s="78">
        <f t="shared" si="9"/>
        <v>0</v>
      </c>
    </row>
    <row r="166" spans="1:6" ht="12.75">
      <c r="A166" s="65"/>
      <c r="B166" s="73">
        <v>8446</v>
      </c>
      <c r="C166" s="108" t="s">
        <v>445</v>
      </c>
      <c r="D166" s="143">
        <v>1295526750</v>
      </c>
      <c r="E166" s="143">
        <v>0</v>
      </c>
      <c r="F166" s="78">
        <v>0</v>
      </c>
    </row>
  </sheetData>
  <mergeCells count="2">
    <mergeCell ref="A2:B2"/>
    <mergeCell ref="A111:B111"/>
  </mergeCells>
  <printOptions horizontalCentered="1"/>
  <pageMargins left="0.31496062992125984" right="0.2362204724409449" top="0.7480314960629921" bottom="0.7874015748031497" header="0.2755905511811024" footer="0.47"/>
  <pageSetup firstPageNumber="13" useFirstPageNumber="1" horizontalDpi="600" verticalDpi="600" orientation="portrait" paperSize="9" scale="97" r:id="rId1"/>
  <headerFooter alignWithMargins="0">
    <oddHeader xml:space="preserve">&amp;L&amp;"Times New Roman,Bold"&amp;18    </oddHeader>
    <oddFooter>&amp;C&amp;"Times New Roman,Uobičajeno"&amp;12&amp;P</oddFooter>
  </headerFooter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1">
      <selection activeCell="E191" sqref="E191"/>
    </sheetView>
  </sheetViews>
  <sheetFormatPr defaultColWidth="9.140625" defaultRowHeight="12.75"/>
  <cols>
    <col min="1" max="1" width="4.421875" style="82" customWidth="1"/>
    <col min="2" max="2" width="4.57421875" style="87" customWidth="1"/>
    <col min="3" max="3" width="40.7109375" style="47" customWidth="1"/>
    <col min="4" max="5" width="16.8515625" style="101" customWidth="1"/>
    <col min="6" max="6" width="8.140625" style="101" customWidth="1"/>
    <col min="7" max="7" width="21.140625" style="27" hidden="1" customWidth="1"/>
    <col min="8" max="8" width="20.57421875" style="27" hidden="1" customWidth="1"/>
    <col min="9" max="9" width="21.00390625" style="27" hidden="1" customWidth="1"/>
    <col min="10" max="10" width="21.00390625" style="27" customWidth="1"/>
    <col min="11" max="11" width="26.00390625" style="27" customWidth="1"/>
    <col min="12" max="16384" width="9.140625" style="27" customWidth="1"/>
  </cols>
  <sheetData>
    <row r="1" spans="1:6" ht="12.75">
      <c r="A1" s="18" t="s">
        <v>30</v>
      </c>
      <c r="B1" s="4"/>
      <c r="C1" s="9"/>
      <c r="D1" s="96"/>
      <c r="E1" s="96"/>
      <c r="F1" s="97"/>
    </row>
    <row r="2" spans="1:6" s="47" customFormat="1" ht="25.5">
      <c r="A2" s="141"/>
      <c r="B2" s="141"/>
      <c r="C2" s="44" t="s">
        <v>32</v>
      </c>
      <c r="D2" s="45" t="s">
        <v>398</v>
      </c>
      <c r="E2" s="45" t="s">
        <v>446</v>
      </c>
      <c r="F2" s="46" t="s">
        <v>321</v>
      </c>
    </row>
    <row r="3" spans="1:11" ht="12.75">
      <c r="A3" s="19" t="s">
        <v>112</v>
      </c>
      <c r="B3" s="83"/>
      <c r="C3" s="88" t="s">
        <v>30</v>
      </c>
      <c r="D3" s="20">
        <f>D4+D16+D49+D62+D70+D81+D88</f>
        <v>59364179161.44</v>
      </c>
      <c r="E3" s="20">
        <f>E4+E16+E49+E62+E70+E81+E88</f>
        <v>58552137747.899994</v>
      </c>
      <c r="F3" s="10">
        <f>E3/D3*100</f>
        <v>98.63210200998202</v>
      </c>
      <c r="G3" s="28">
        <f>E3-D3</f>
        <v>-812041413.5400085</v>
      </c>
      <c r="H3" s="36"/>
      <c r="I3" s="36"/>
      <c r="J3" s="28"/>
      <c r="K3" s="28"/>
    </row>
    <row r="4" spans="1:11" ht="12.75">
      <c r="A4" s="11" t="s">
        <v>113</v>
      </c>
      <c r="B4" s="84"/>
      <c r="C4" s="89" t="s">
        <v>114</v>
      </c>
      <c r="D4" s="20">
        <f>D5+D10+D12</f>
        <v>11019227062.369999</v>
      </c>
      <c r="E4" s="20">
        <f>E5+E10+E12</f>
        <v>11183102288.739998</v>
      </c>
      <c r="F4" s="10">
        <f aca="true" t="shared" si="0" ref="F4:F70">E4/D4*100</f>
        <v>101.48717532947136</v>
      </c>
      <c r="G4" s="28">
        <f>E4-D4</f>
        <v>163875226.36999893</v>
      </c>
      <c r="H4" s="36"/>
      <c r="I4" s="36"/>
      <c r="J4" s="36"/>
      <c r="K4" s="28"/>
    </row>
    <row r="5" spans="1:6" ht="12.75">
      <c r="A5" s="11" t="s">
        <v>115</v>
      </c>
      <c r="B5" s="84"/>
      <c r="C5" s="89" t="s">
        <v>116</v>
      </c>
      <c r="D5" s="20">
        <f>SUM(D6:D9)</f>
        <v>9084969657.899998</v>
      </c>
      <c r="E5" s="20">
        <f>SUM(E6:E9)</f>
        <v>9239859408.349998</v>
      </c>
      <c r="F5" s="10">
        <f t="shared" si="0"/>
        <v>101.70490113101604</v>
      </c>
    </row>
    <row r="6" spans="1:6" ht="12.75">
      <c r="A6" s="12"/>
      <c r="B6" s="85" t="s">
        <v>117</v>
      </c>
      <c r="C6" s="90" t="s">
        <v>118</v>
      </c>
      <c r="D6" s="24">
        <v>8974033679.56</v>
      </c>
      <c r="E6" s="24">
        <v>9141903463.34</v>
      </c>
      <c r="F6" s="26">
        <f t="shared" si="0"/>
        <v>101.87061682376293</v>
      </c>
    </row>
    <row r="7" spans="1:6" ht="12.75">
      <c r="A7" s="12"/>
      <c r="B7" s="85" t="s">
        <v>119</v>
      </c>
      <c r="C7" s="90" t="s">
        <v>120</v>
      </c>
      <c r="D7" s="24">
        <v>4070411.8</v>
      </c>
      <c r="E7" s="24">
        <v>6037855.99</v>
      </c>
      <c r="F7" s="26">
        <f t="shared" si="0"/>
        <v>148.33526155756527</v>
      </c>
    </row>
    <row r="8" spans="1:6" ht="12.75">
      <c r="A8" s="12"/>
      <c r="B8" s="85" t="s">
        <v>121</v>
      </c>
      <c r="C8" s="90" t="s">
        <v>122</v>
      </c>
      <c r="D8" s="24">
        <v>47479470.66</v>
      </c>
      <c r="E8" s="24">
        <v>31676451.31</v>
      </c>
      <c r="F8" s="26">
        <f t="shared" si="0"/>
        <v>66.71610038964997</v>
      </c>
    </row>
    <row r="9" spans="1:6" ht="12.75">
      <c r="A9" s="12"/>
      <c r="B9" s="85" t="s">
        <v>123</v>
      </c>
      <c r="C9" s="90" t="s">
        <v>124</v>
      </c>
      <c r="D9" s="24">
        <v>59386095.88</v>
      </c>
      <c r="E9" s="24">
        <v>60241637.71</v>
      </c>
      <c r="F9" s="26">
        <f t="shared" si="0"/>
        <v>101.44064333127534</v>
      </c>
    </row>
    <row r="10" spans="1:6" ht="12.75">
      <c r="A10" s="11">
        <v>312</v>
      </c>
      <c r="B10" s="84"/>
      <c r="C10" s="89" t="s">
        <v>125</v>
      </c>
      <c r="D10" s="20">
        <f>D11</f>
        <v>135265768.44</v>
      </c>
      <c r="E10" s="20">
        <f>E11</f>
        <v>145121998.24</v>
      </c>
      <c r="F10" s="10">
        <f t="shared" si="0"/>
        <v>107.2865662271175</v>
      </c>
    </row>
    <row r="11" spans="1:6" ht="12.75">
      <c r="A11" s="12"/>
      <c r="B11" s="85" t="s">
        <v>126</v>
      </c>
      <c r="C11" s="90" t="s">
        <v>125</v>
      </c>
      <c r="D11" s="24">
        <v>135265768.44</v>
      </c>
      <c r="E11" s="24">
        <v>145121998.24</v>
      </c>
      <c r="F11" s="26">
        <f t="shared" si="0"/>
        <v>107.2865662271175</v>
      </c>
    </row>
    <row r="12" spans="1:6" ht="12.75">
      <c r="A12" s="11">
        <v>313</v>
      </c>
      <c r="B12" s="84"/>
      <c r="C12" s="89" t="s">
        <v>127</v>
      </c>
      <c r="D12" s="20">
        <f>SUM(D13:D15)</f>
        <v>1798991636.03</v>
      </c>
      <c r="E12" s="20">
        <f>SUM(E13:E15)</f>
        <v>1798120882.1499999</v>
      </c>
      <c r="F12" s="10">
        <f t="shared" si="0"/>
        <v>99.95159766935205</v>
      </c>
    </row>
    <row r="13" spans="1:6" ht="12.75">
      <c r="A13" s="12"/>
      <c r="B13" s="85" t="s">
        <v>128</v>
      </c>
      <c r="C13" s="90" t="s">
        <v>63</v>
      </c>
      <c r="D13" s="24">
        <v>244709577.82</v>
      </c>
      <c r="E13" s="24">
        <v>245869073.22</v>
      </c>
      <c r="F13" s="26">
        <f t="shared" si="0"/>
        <v>100.47382509925822</v>
      </c>
    </row>
    <row r="14" spans="1:6" ht="12.75">
      <c r="A14" s="12"/>
      <c r="B14" s="85" t="s">
        <v>129</v>
      </c>
      <c r="C14" s="90" t="s">
        <v>392</v>
      </c>
      <c r="D14" s="24">
        <v>1398222353.88</v>
      </c>
      <c r="E14" s="24">
        <v>1393103764.6</v>
      </c>
      <c r="F14" s="26">
        <f t="shared" si="0"/>
        <v>99.63392165303348</v>
      </c>
    </row>
    <row r="15" spans="1:6" ht="25.5">
      <c r="A15" s="12"/>
      <c r="B15" s="85" t="s">
        <v>130</v>
      </c>
      <c r="C15" s="90" t="s">
        <v>393</v>
      </c>
      <c r="D15" s="24">
        <v>156059704.33</v>
      </c>
      <c r="E15" s="24">
        <v>159148044.33</v>
      </c>
      <c r="F15" s="26">
        <f t="shared" si="0"/>
        <v>101.97894774519722</v>
      </c>
    </row>
    <row r="16" spans="1:11" ht="12.75">
      <c r="A16" s="11" t="s">
        <v>131</v>
      </c>
      <c r="B16" s="84"/>
      <c r="C16" s="89" t="s">
        <v>132</v>
      </c>
      <c r="D16" s="20">
        <f>D17+D22+D30+D42+D40</f>
        <v>4086577204.79</v>
      </c>
      <c r="E16" s="20">
        <f>E17+E22+E30+E42+E40</f>
        <v>3825401380.9100003</v>
      </c>
      <c r="F16" s="10">
        <f t="shared" si="0"/>
        <v>93.60893454860299</v>
      </c>
      <c r="G16" s="28">
        <f>E16-D16</f>
        <v>-261175823.87999964</v>
      </c>
      <c r="H16" s="36"/>
      <c r="I16" s="36"/>
      <c r="J16" s="36"/>
      <c r="K16" s="28"/>
    </row>
    <row r="17" spans="1:6" ht="12.75">
      <c r="A17" s="11" t="s">
        <v>133</v>
      </c>
      <c r="B17" s="84"/>
      <c r="C17" s="89" t="s">
        <v>134</v>
      </c>
      <c r="D17" s="20">
        <f>SUM(D18:D21)</f>
        <v>674007635.4100001</v>
      </c>
      <c r="E17" s="20">
        <f>SUM(E18:E21)</f>
        <v>669751346.5200001</v>
      </c>
      <c r="F17" s="10">
        <f t="shared" si="0"/>
        <v>99.36851028587964</v>
      </c>
    </row>
    <row r="18" spans="1:6" ht="12.75">
      <c r="A18" s="12"/>
      <c r="B18" s="85" t="s">
        <v>135</v>
      </c>
      <c r="C18" s="90" t="s">
        <v>136</v>
      </c>
      <c r="D18" s="24">
        <v>106601146.61</v>
      </c>
      <c r="E18" s="24">
        <v>94057404.96</v>
      </c>
      <c r="F18" s="26">
        <f t="shared" si="0"/>
        <v>88.23301432592349</v>
      </c>
    </row>
    <row r="19" spans="1:6" ht="25.5">
      <c r="A19" s="12"/>
      <c r="B19" s="85" t="s">
        <v>137</v>
      </c>
      <c r="C19" s="90" t="s">
        <v>138</v>
      </c>
      <c r="D19" s="24">
        <v>547548176.32</v>
      </c>
      <c r="E19" s="24">
        <v>562080564.46</v>
      </c>
      <c r="F19" s="26">
        <f t="shared" si="0"/>
        <v>102.65408392694691</v>
      </c>
    </row>
    <row r="20" spans="1:6" ht="12.75">
      <c r="A20" s="12"/>
      <c r="B20" s="85" t="s">
        <v>139</v>
      </c>
      <c r="C20" s="90" t="s">
        <v>140</v>
      </c>
      <c r="D20" s="24">
        <v>16315971.73</v>
      </c>
      <c r="E20" s="24">
        <v>9532601.26</v>
      </c>
      <c r="F20" s="26">
        <f t="shared" si="0"/>
        <v>58.424967986874535</v>
      </c>
    </row>
    <row r="21" spans="1:6" ht="12.75">
      <c r="A21" s="12"/>
      <c r="B21" s="85" t="s">
        <v>378</v>
      </c>
      <c r="C21" s="91" t="s">
        <v>379</v>
      </c>
      <c r="D21" s="24">
        <v>3542340.75</v>
      </c>
      <c r="E21" s="24">
        <v>4080775.84</v>
      </c>
      <c r="F21" s="26">
        <f t="shared" si="0"/>
        <v>115.19998012613553</v>
      </c>
    </row>
    <row r="22" spans="1:6" ht="12.75">
      <c r="A22" s="11">
        <v>322</v>
      </c>
      <c r="B22" s="84"/>
      <c r="C22" s="89" t="s">
        <v>141</v>
      </c>
      <c r="D22" s="20">
        <f>SUM(D23:D29)</f>
        <v>918024522.26</v>
      </c>
      <c r="E22" s="20">
        <f>SUM(E23:E29)</f>
        <v>970426097.7099999</v>
      </c>
      <c r="F22" s="10">
        <f t="shared" si="0"/>
        <v>105.70808014158459</v>
      </c>
    </row>
    <row r="23" spans="1:6" ht="12.75">
      <c r="A23" s="12"/>
      <c r="B23" s="85" t="s">
        <v>142</v>
      </c>
      <c r="C23" s="90" t="s">
        <v>143</v>
      </c>
      <c r="D23" s="24">
        <v>117113094.25</v>
      </c>
      <c r="E23" s="24">
        <v>104043017.79</v>
      </c>
      <c r="F23" s="26">
        <f t="shared" si="0"/>
        <v>88.8397821407575</v>
      </c>
    </row>
    <row r="24" spans="1:6" ht="12.75">
      <c r="A24" s="12"/>
      <c r="B24" s="85" t="s">
        <v>144</v>
      </c>
      <c r="C24" s="90" t="s">
        <v>145</v>
      </c>
      <c r="D24" s="24">
        <v>106280894.16</v>
      </c>
      <c r="E24" s="24">
        <v>92895129.85</v>
      </c>
      <c r="F24" s="26">
        <f t="shared" si="0"/>
        <v>87.40529573467036</v>
      </c>
    </row>
    <row r="25" spans="1:6" ht="12.75">
      <c r="A25" s="12"/>
      <c r="B25" s="85" t="s">
        <v>146</v>
      </c>
      <c r="C25" s="90" t="s">
        <v>147</v>
      </c>
      <c r="D25" s="24">
        <v>355206834.02</v>
      </c>
      <c r="E25" s="24">
        <v>379453020.87</v>
      </c>
      <c r="F25" s="26">
        <f t="shared" si="0"/>
        <v>106.82593478723297</v>
      </c>
    </row>
    <row r="26" spans="1:6" ht="12.75">
      <c r="A26" s="12"/>
      <c r="B26" s="85" t="s">
        <v>148</v>
      </c>
      <c r="C26" s="90" t="s">
        <v>149</v>
      </c>
      <c r="D26" s="24">
        <v>36765476.14</v>
      </c>
      <c r="E26" s="24">
        <v>27409510.4</v>
      </c>
      <c r="F26" s="26">
        <f t="shared" si="0"/>
        <v>74.5523063420334</v>
      </c>
    </row>
    <row r="27" spans="1:6" ht="12.75">
      <c r="A27" s="12"/>
      <c r="B27" s="85" t="s">
        <v>150</v>
      </c>
      <c r="C27" s="90" t="s">
        <v>151</v>
      </c>
      <c r="D27" s="24">
        <v>14524017.07</v>
      </c>
      <c r="E27" s="24">
        <v>10795827.58</v>
      </c>
      <c r="F27" s="26">
        <f t="shared" si="0"/>
        <v>74.33086540705918</v>
      </c>
    </row>
    <row r="28" spans="1:6" ht="12.75">
      <c r="A28" s="12"/>
      <c r="B28" s="85" t="s">
        <v>152</v>
      </c>
      <c r="C28" s="90" t="s">
        <v>153</v>
      </c>
      <c r="D28" s="24">
        <v>234748964.21</v>
      </c>
      <c r="E28" s="24">
        <v>322161719.8</v>
      </c>
      <c r="F28" s="26">
        <f t="shared" si="0"/>
        <v>137.23669490264626</v>
      </c>
    </row>
    <row r="29" spans="1:6" ht="12.75">
      <c r="A29" s="12"/>
      <c r="B29" s="85" t="s">
        <v>380</v>
      </c>
      <c r="C29" s="91" t="s">
        <v>381</v>
      </c>
      <c r="D29" s="24">
        <v>53385242.41</v>
      </c>
      <c r="E29" s="24">
        <v>33667871.42</v>
      </c>
      <c r="F29" s="26">
        <f t="shared" si="0"/>
        <v>63.06587719772799</v>
      </c>
    </row>
    <row r="30" spans="1:6" s="74" customFormat="1" ht="12.75">
      <c r="A30" s="11">
        <v>323</v>
      </c>
      <c r="B30" s="84"/>
      <c r="C30" s="89" t="s">
        <v>154</v>
      </c>
      <c r="D30" s="20">
        <f>SUM(D31:D39)</f>
        <v>2249215621.12</v>
      </c>
      <c r="E30" s="20">
        <f>SUM(E31:E39)</f>
        <v>1933639763.63</v>
      </c>
      <c r="F30" s="10">
        <f t="shared" si="0"/>
        <v>85.96951512666188</v>
      </c>
    </row>
    <row r="31" spans="1:6" ht="12.75">
      <c r="A31" s="12"/>
      <c r="B31" s="85" t="s">
        <v>155</v>
      </c>
      <c r="C31" s="90" t="s">
        <v>156</v>
      </c>
      <c r="D31" s="24">
        <v>290066265.91</v>
      </c>
      <c r="E31" s="24">
        <v>266694190.4</v>
      </c>
      <c r="F31" s="26">
        <f t="shared" si="0"/>
        <v>91.94250478018297</v>
      </c>
    </row>
    <row r="32" spans="1:6" ht="12.75">
      <c r="A32" s="12"/>
      <c r="B32" s="85" t="s">
        <v>157</v>
      </c>
      <c r="C32" s="90" t="s">
        <v>158</v>
      </c>
      <c r="D32" s="24">
        <v>177898758.85</v>
      </c>
      <c r="E32" s="24">
        <v>165116958.45</v>
      </c>
      <c r="F32" s="26">
        <f t="shared" si="0"/>
        <v>92.81512671441551</v>
      </c>
    </row>
    <row r="33" spans="1:6" ht="12.75">
      <c r="A33" s="12"/>
      <c r="B33" s="85" t="s">
        <v>159</v>
      </c>
      <c r="C33" s="90" t="s">
        <v>160</v>
      </c>
      <c r="D33" s="24">
        <v>36490721.2</v>
      </c>
      <c r="E33" s="24">
        <v>30355927.4</v>
      </c>
      <c r="F33" s="26">
        <f t="shared" si="0"/>
        <v>83.18807193100912</v>
      </c>
    </row>
    <row r="34" spans="1:6" ht="12.75">
      <c r="A34" s="12"/>
      <c r="B34" s="85" t="s">
        <v>161</v>
      </c>
      <c r="C34" s="90" t="s">
        <v>162</v>
      </c>
      <c r="D34" s="24">
        <v>110503228.77</v>
      </c>
      <c r="E34" s="24">
        <v>100905758.3</v>
      </c>
      <c r="F34" s="26">
        <f t="shared" si="0"/>
        <v>91.31476014155564</v>
      </c>
    </row>
    <row r="35" spans="1:6" ht="12.75">
      <c r="A35" s="12"/>
      <c r="B35" s="85" t="s">
        <v>163</v>
      </c>
      <c r="C35" s="90" t="s">
        <v>164</v>
      </c>
      <c r="D35" s="24">
        <v>270816987.26</v>
      </c>
      <c r="E35" s="24">
        <v>274870455.77</v>
      </c>
      <c r="F35" s="26">
        <f t="shared" si="0"/>
        <v>101.49675563228551</v>
      </c>
    </row>
    <row r="36" spans="1:6" ht="12.75">
      <c r="A36" s="12"/>
      <c r="B36" s="85" t="s">
        <v>165</v>
      </c>
      <c r="C36" s="90" t="s">
        <v>166</v>
      </c>
      <c r="D36" s="24">
        <v>184228341.38</v>
      </c>
      <c r="E36" s="24">
        <v>174176933.94</v>
      </c>
      <c r="F36" s="26">
        <f t="shared" si="0"/>
        <v>94.5440493223204</v>
      </c>
    </row>
    <row r="37" spans="1:6" ht="12.75">
      <c r="A37" s="12"/>
      <c r="B37" s="85" t="s">
        <v>167</v>
      </c>
      <c r="C37" s="90" t="s">
        <v>168</v>
      </c>
      <c r="D37" s="24">
        <v>488131291.9</v>
      </c>
      <c r="E37" s="24">
        <v>327672166.27</v>
      </c>
      <c r="F37" s="26">
        <f t="shared" si="0"/>
        <v>67.12787557514913</v>
      </c>
    </row>
    <row r="38" spans="1:6" ht="12.75">
      <c r="A38" s="12"/>
      <c r="B38" s="85" t="s">
        <v>169</v>
      </c>
      <c r="C38" s="90" t="s">
        <v>170</v>
      </c>
      <c r="D38" s="24">
        <v>241246136.19</v>
      </c>
      <c r="E38" s="24">
        <v>171409319.41</v>
      </c>
      <c r="F38" s="26">
        <f t="shared" si="0"/>
        <v>71.05163304045703</v>
      </c>
    </row>
    <row r="39" spans="1:6" ht="12.75">
      <c r="A39" s="12"/>
      <c r="B39" s="85" t="s">
        <v>171</v>
      </c>
      <c r="C39" s="90" t="s">
        <v>172</v>
      </c>
      <c r="D39" s="24">
        <v>449833889.66</v>
      </c>
      <c r="E39" s="24">
        <v>422438053.69</v>
      </c>
      <c r="F39" s="26">
        <f t="shared" si="0"/>
        <v>93.9097883463812</v>
      </c>
    </row>
    <row r="40" spans="1:6" s="74" customFormat="1" ht="12.75">
      <c r="A40" s="11" t="s">
        <v>382</v>
      </c>
      <c r="B40" s="84"/>
      <c r="C40" s="92" t="s">
        <v>383</v>
      </c>
      <c r="D40" s="20">
        <f>D41</f>
        <v>1713601.75</v>
      </c>
      <c r="E40" s="20">
        <f>E41</f>
        <v>2247024.61</v>
      </c>
      <c r="F40" s="10">
        <f t="shared" si="0"/>
        <v>131.1287532240207</v>
      </c>
    </row>
    <row r="41" spans="1:6" ht="12.75">
      <c r="A41" s="12"/>
      <c r="B41" s="85" t="s">
        <v>384</v>
      </c>
      <c r="C41" s="91" t="s">
        <v>383</v>
      </c>
      <c r="D41" s="24">
        <v>1713601.75</v>
      </c>
      <c r="E41" s="24">
        <v>2247024.61</v>
      </c>
      <c r="F41" s="26">
        <f t="shared" si="0"/>
        <v>131.1287532240207</v>
      </c>
    </row>
    <row r="42" spans="1:6" ht="12.75">
      <c r="A42" s="11">
        <v>329</v>
      </c>
      <c r="B42" s="84"/>
      <c r="C42" s="89" t="s">
        <v>173</v>
      </c>
      <c r="D42" s="20">
        <f>SUM(D43:D48)</f>
        <v>243615824.24999997</v>
      </c>
      <c r="E42" s="20">
        <f>SUM(E43:E48)</f>
        <v>249337148.44</v>
      </c>
      <c r="F42" s="10">
        <f t="shared" si="0"/>
        <v>102.3485026917335</v>
      </c>
    </row>
    <row r="43" spans="1:6" ht="25.5">
      <c r="A43" s="12"/>
      <c r="B43" s="85" t="s">
        <v>174</v>
      </c>
      <c r="C43" s="90" t="s">
        <v>315</v>
      </c>
      <c r="D43" s="24">
        <v>31723544.67</v>
      </c>
      <c r="E43" s="24">
        <v>35293318.97</v>
      </c>
      <c r="F43" s="26">
        <f t="shared" si="0"/>
        <v>111.25275985749418</v>
      </c>
    </row>
    <row r="44" spans="1:6" ht="12.75">
      <c r="A44" s="12"/>
      <c r="B44" s="85" t="s">
        <v>175</v>
      </c>
      <c r="C44" s="90" t="s">
        <v>176</v>
      </c>
      <c r="D44" s="24">
        <v>35667120.74</v>
      </c>
      <c r="E44" s="24">
        <v>32326957.06</v>
      </c>
      <c r="F44" s="26">
        <f t="shared" si="0"/>
        <v>90.63517432666194</v>
      </c>
    </row>
    <row r="45" spans="1:6" ht="12.75">
      <c r="A45" s="12"/>
      <c r="B45" s="85" t="s">
        <v>177</v>
      </c>
      <c r="C45" s="90" t="s">
        <v>178</v>
      </c>
      <c r="D45" s="24">
        <v>9230556.36</v>
      </c>
      <c r="E45" s="24">
        <v>8908015.66</v>
      </c>
      <c r="F45" s="26">
        <f t="shared" si="0"/>
        <v>96.50572850193832</v>
      </c>
    </row>
    <row r="46" spans="1:6" ht="12.75">
      <c r="A46" s="12"/>
      <c r="B46" s="85" t="s">
        <v>179</v>
      </c>
      <c r="C46" s="90" t="s">
        <v>180</v>
      </c>
      <c r="D46" s="24">
        <v>136737827.01</v>
      </c>
      <c r="E46" s="24">
        <v>144128359.3</v>
      </c>
      <c r="F46" s="26">
        <f t="shared" si="0"/>
        <v>105.40489230493588</v>
      </c>
    </row>
    <row r="47" spans="1:6" ht="12.75">
      <c r="A47" s="12"/>
      <c r="B47" s="85" t="s">
        <v>385</v>
      </c>
      <c r="C47" s="91" t="s">
        <v>386</v>
      </c>
      <c r="D47" s="24">
        <v>750420.13</v>
      </c>
      <c r="E47" s="24">
        <v>1853743.76</v>
      </c>
      <c r="F47" s="26">
        <f t="shared" si="0"/>
        <v>247.02745647294938</v>
      </c>
    </row>
    <row r="48" spans="1:6" ht="12.75">
      <c r="A48" s="12"/>
      <c r="B48" s="85" t="s">
        <v>181</v>
      </c>
      <c r="C48" s="90" t="s">
        <v>173</v>
      </c>
      <c r="D48" s="24">
        <v>29506355.34</v>
      </c>
      <c r="E48" s="24">
        <v>26826753.69</v>
      </c>
      <c r="F48" s="26">
        <f t="shared" si="0"/>
        <v>90.91856103838273</v>
      </c>
    </row>
    <row r="49" spans="1:11" ht="12.75">
      <c r="A49" s="11" t="s">
        <v>182</v>
      </c>
      <c r="B49" s="84"/>
      <c r="C49" s="89" t="s">
        <v>183</v>
      </c>
      <c r="D49" s="20">
        <f>D50+D53+D57</f>
        <v>4037546422.8900003</v>
      </c>
      <c r="E49" s="20">
        <f>E50+E53+E57</f>
        <v>4228719275.8</v>
      </c>
      <c r="F49" s="10">
        <f t="shared" si="0"/>
        <v>104.73487690014377</v>
      </c>
      <c r="G49" s="28">
        <f>E49-D49</f>
        <v>191172852.90999985</v>
      </c>
      <c r="H49" s="36"/>
      <c r="I49" s="36"/>
      <c r="J49" s="36"/>
      <c r="K49" s="28"/>
    </row>
    <row r="50" spans="1:6" ht="12.75">
      <c r="A50" s="11" t="s">
        <v>184</v>
      </c>
      <c r="B50" s="84"/>
      <c r="C50" s="89" t="s">
        <v>185</v>
      </c>
      <c r="D50" s="20">
        <f>D51+D52</f>
        <v>3168172078.2400002</v>
      </c>
      <c r="E50" s="20">
        <f>E51+E52</f>
        <v>3311320945.82</v>
      </c>
      <c r="F50" s="10">
        <f t="shared" si="0"/>
        <v>104.5183425661501</v>
      </c>
    </row>
    <row r="51" spans="1:6" ht="12.75">
      <c r="A51" s="12"/>
      <c r="B51" s="85" t="s">
        <v>186</v>
      </c>
      <c r="C51" s="90" t="s">
        <v>187</v>
      </c>
      <c r="D51" s="24">
        <v>351794739.84</v>
      </c>
      <c r="E51" s="24">
        <v>395493094.21</v>
      </c>
      <c r="F51" s="26">
        <f t="shared" si="0"/>
        <v>112.42154853988848</v>
      </c>
    </row>
    <row r="52" spans="1:6" ht="12.75">
      <c r="A52" s="12"/>
      <c r="B52" s="85" t="s">
        <v>188</v>
      </c>
      <c r="C52" s="90" t="s">
        <v>189</v>
      </c>
      <c r="D52" s="24">
        <v>2816377338.4</v>
      </c>
      <c r="E52" s="24">
        <v>2915827851.61</v>
      </c>
      <c r="F52" s="26">
        <f t="shared" si="0"/>
        <v>103.53115017132251</v>
      </c>
    </row>
    <row r="53" spans="1:6" ht="12.75">
      <c r="A53" s="11">
        <v>342</v>
      </c>
      <c r="B53" s="84"/>
      <c r="C53" s="89" t="s">
        <v>394</v>
      </c>
      <c r="D53" s="20">
        <f>SUM(D54:D56)</f>
        <v>648314105.49</v>
      </c>
      <c r="E53" s="20">
        <f>SUM(E54:E56)</f>
        <v>709513374.69</v>
      </c>
      <c r="F53" s="10">
        <f t="shared" si="0"/>
        <v>109.43975592722069</v>
      </c>
    </row>
    <row r="54" spans="1:6" ht="12.75">
      <c r="A54" s="12"/>
      <c r="B54" s="85" t="s">
        <v>190</v>
      </c>
      <c r="C54" s="90" t="s">
        <v>395</v>
      </c>
      <c r="D54" s="24">
        <v>117682685.98</v>
      </c>
      <c r="E54" s="24">
        <v>152272075.13</v>
      </c>
      <c r="F54" s="26">
        <f t="shared" si="0"/>
        <v>129.39207994953347</v>
      </c>
    </row>
    <row r="55" spans="1:6" ht="12.75" customHeight="1">
      <c r="A55" s="12"/>
      <c r="B55" s="85" t="s">
        <v>191</v>
      </c>
      <c r="C55" s="90" t="s">
        <v>396</v>
      </c>
      <c r="D55" s="24">
        <v>14975239.11</v>
      </c>
      <c r="E55" s="24">
        <v>13755723.58</v>
      </c>
      <c r="F55" s="26">
        <f t="shared" si="0"/>
        <v>91.85645370306212</v>
      </c>
    </row>
    <row r="56" spans="1:6" ht="25.5">
      <c r="A56" s="12"/>
      <c r="B56" s="85" t="s">
        <v>192</v>
      </c>
      <c r="C56" s="90" t="s">
        <v>397</v>
      </c>
      <c r="D56" s="24">
        <v>515656180.4</v>
      </c>
      <c r="E56" s="24">
        <v>543485575.98</v>
      </c>
      <c r="F56" s="26">
        <f t="shared" si="0"/>
        <v>105.39688975673917</v>
      </c>
    </row>
    <row r="57" spans="1:6" ht="12.75">
      <c r="A57" s="11">
        <v>343</v>
      </c>
      <c r="B57" s="84"/>
      <c r="C57" s="89" t="s">
        <v>193</v>
      </c>
      <c r="D57" s="20">
        <f>SUM(D58:D61)</f>
        <v>221060239.16</v>
      </c>
      <c r="E57" s="20">
        <f>SUM(E58:E61)</f>
        <v>207884955.29000002</v>
      </c>
      <c r="F57" s="10">
        <f t="shared" si="0"/>
        <v>94.03995765133327</v>
      </c>
    </row>
    <row r="58" spans="1:6" ht="12.75">
      <c r="A58" s="12"/>
      <c r="B58" s="85" t="s">
        <v>194</v>
      </c>
      <c r="C58" s="90" t="s">
        <v>195</v>
      </c>
      <c r="D58" s="24">
        <v>84142661.47</v>
      </c>
      <c r="E58" s="24">
        <v>50575084.61</v>
      </c>
      <c r="F58" s="26">
        <f t="shared" si="0"/>
        <v>60.10635238586065</v>
      </c>
    </row>
    <row r="59" spans="1:6" ht="25.5">
      <c r="A59" s="12"/>
      <c r="B59" s="85" t="s">
        <v>316</v>
      </c>
      <c r="C59" s="90" t="s">
        <v>387</v>
      </c>
      <c r="D59" s="24">
        <v>1.26</v>
      </c>
      <c r="E59" s="24">
        <v>0</v>
      </c>
      <c r="F59" s="26">
        <v>0</v>
      </c>
    </row>
    <row r="60" spans="1:6" ht="12.75">
      <c r="A60" s="12"/>
      <c r="B60" s="85" t="s">
        <v>196</v>
      </c>
      <c r="C60" s="90" t="s">
        <v>197</v>
      </c>
      <c r="D60" s="24">
        <v>4871409.46</v>
      </c>
      <c r="E60" s="24">
        <v>3428494.85</v>
      </c>
      <c r="F60" s="26">
        <f t="shared" si="0"/>
        <v>70.37993578967185</v>
      </c>
    </row>
    <row r="61" spans="1:6" ht="12.75">
      <c r="A61" s="12"/>
      <c r="B61" s="85" t="s">
        <v>198</v>
      </c>
      <c r="C61" s="90" t="s">
        <v>199</v>
      </c>
      <c r="D61" s="24">
        <v>132046166.97</v>
      </c>
      <c r="E61" s="24">
        <v>153881375.83</v>
      </c>
      <c r="F61" s="26">
        <f t="shared" si="0"/>
        <v>116.53604141721192</v>
      </c>
    </row>
    <row r="62" spans="1:11" ht="12.75">
      <c r="A62" s="11" t="s">
        <v>200</v>
      </c>
      <c r="B62" s="84"/>
      <c r="C62" s="89" t="s">
        <v>201</v>
      </c>
      <c r="D62" s="20">
        <f>D63+D66</f>
        <v>3696701139.0600004</v>
      </c>
      <c r="E62" s="20">
        <f>E63+E66</f>
        <v>2783046227.9900002</v>
      </c>
      <c r="F62" s="10">
        <f t="shared" si="0"/>
        <v>75.28458815844861</v>
      </c>
      <c r="G62" s="28">
        <f>E62-D62</f>
        <v>-913654911.0700002</v>
      </c>
      <c r="H62" s="36"/>
      <c r="I62" s="36"/>
      <c r="J62" s="36"/>
      <c r="K62" s="28"/>
    </row>
    <row r="63" spans="1:6" ht="16.5" customHeight="1">
      <c r="A63" s="11" t="s">
        <v>202</v>
      </c>
      <c r="B63" s="84"/>
      <c r="C63" s="89" t="s">
        <v>317</v>
      </c>
      <c r="D63" s="20">
        <f>D65</f>
        <v>971808313.67</v>
      </c>
      <c r="E63" s="20">
        <f>E64+E65</f>
        <v>913165519.38</v>
      </c>
      <c r="F63" s="10">
        <f t="shared" si="0"/>
        <v>93.96560067812781</v>
      </c>
    </row>
    <row r="64" spans="1:6" ht="16.5" customHeight="1">
      <c r="A64" s="139"/>
      <c r="B64" s="85">
        <v>3511</v>
      </c>
      <c r="C64" s="91" t="s">
        <v>451</v>
      </c>
      <c r="D64" s="21"/>
      <c r="E64" s="21">
        <v>6000000</v>
      </c>
      <c r="F64" s="26"/>
    </row>
    <row r="65" spans="1:6" ht="16.5" customHeight="1">
      <c r="A65" s="12"/>
      <c r="B65" s="85" t="s">
        <v>203</v>
      </c>
      <c r="C65" s="90" t="s">
        <v>317</v>
      </c>
      <c r="D65" s="24">
        <v>971808313.67</v>
      </c>
      <c r="E65" s="24">
        <v>907165519.38</v>
      </c>
      <c r="F65" s="26">
        <f t="shared" si="0"/>
        <v>93.34819497006784</v>
      </c>
    </row>
    <row r="66" spans="1:6" ht="25.5">
      <c r="A66" s="11" t="s">
        <v>204</v>
      </c>
      <c r="B66" s="84" t="s">
        <v>33</v>
      </c>
      <c r="C66" s="89" t="s">
        <v>399</v>
      </c>
      <c r="D66" s="20">
        <f>SUM(D67:D69)</f>
        <v>2724892825.3900003</v>
      </c>
      <c r="E66" s="20">
        <f>SUM(E67:E69)</f>
        <v>1869880708.6100001</v>
      </c>
      <c r="F66" s="10">
        <f t="shared" si="0"/>
        <v>68.62217446450846</v>
      </c>
    </row>
    <row r="67" spans="1:6" ht="12.75" customHeight="1">
      <c r="A67" s="12"/>
      <c r="B67" s="85" t="s">
        <v>205</v>
      </c>
      <c r="C67" s="90" t="s">
        <v>400</v>
      </c>
      <c r="D67" s="24">
        <v>156647835.38</v>
      </c>
      <c r="E67" s="24">
        <v>139979273.31</v>
      </c>
      <c r="F67" s="26">
        <f t="shared" si="0"/>
        <v>89.3592132763501</v>
      </c>
    </row>
    <row r="68" spans="1:6" ht="12.75">
      <c r="A68" s="12"/>
      <c r="B68" s="85" t="s">
        <v>206</v>
      </c>
      <c r="C68" s="90" t="s">
        <v>401</v>
      </c>
      <c r="D68" s="24">
        <v>85590039.67</v>
      </c>
      <c r="E68" s="24">
        <v>322955451.15</v>
      </c>
      <c r="F68" s="26">
        <f t="shared" si="0"/>
        <v>377.32831109225253</v>
      </c>
    </row>
    <row r="69" spans="1:6" ht="12.75">
      <c r="A69" s="12"/>
      <c r="B69" s="85" t="s">
        <v>207</v>
      </c>
      <c r="C69" s="90" t="s">
        <v>402</v>
      </c>
      <c r="D69" s="24">
        <v>2482654950.34</v>
      </c>
      <c r="E69" s="24">
        <v>1406945984.15</v>
      </c>
      <c r="F69" s="26">
        <f t="shared" si="0"/>
        <v>56.67102405661804</v>
      </c>
    </row>
    <row r="70" spans="1:11" ht="12.75">
      <c r="A70" s="11" t="s">
        <v>208</v>
      </c>
      <c r="B70" s="84"/>
      <c r="C70" s="89" t="s">
        <v>403</v>
      </c>
      <c r="D70" s="20">
        <f>D71+D74+D76</f>
        <v>2206221677.01</v>
      </c>
      <c r="E70" s="20">
        <f>E71+E74+E76</f>
        <v>2225988556.48</v>
      </c>
      <c r="F70" s="10">
        <f t="shared" si="0"/>
        <v>100.89596071310427</v>
      </c>
      <c r="G70" s="28">
        <f>E70-D70</f>
        <v>19766879.46999979</v>
      </c>
      <c r="H70" s="36"/>
      <c r="I70" s="36"/>
      <c r="J70" s="36"/>
      <c r="K70" s="28"/>
    </row>
    <row r="71" spans="1:6" ht="12.75">
      <c r="A71" s="11" t="s">
        <v>209</v>
      </c>
      <c r="B71" s="84"/>
      <c r="C71" s="89" t="s">
        <v>210</v>
      </c>
      <c r="D71" s="20">
        <f>D72+D73</f>
        <v>8855894.26</v>
      </c>
      <c r="E71" s="20">
        <f>E72+E73</f>
        <v>2408085.27</v>
      </c>
      <c r="F71" s="10">
        <f aca="true" t="shared" si="1" ref="F71:F101">E71/D71*100</f>
        <v>27.191892758665347</v>
      </c>
    </row>
    <row r="72" spans="1:6" ht="12.75">
      <c r="A72" s="12"/>
      <c r="B72" s="85" t="s">
        <v>211</v>
      </c>
      <c r="C72" s="90" t="s">
        <v>404</v>
      </c>
      <c r="D72" s="24">
        <v>7234880.48</v>
      </c>
      <c r="E72" s="24">
        <v>207026.81</v>
      </c>
      <c r="F72" s="26">
        <f t="shared" si="1"/>
        <v>2.861509745355185</v>
      </c>
    </row>
    <row r="73" spans="1:6" ht="12.75">
      <c r="A73" s="12"/>
      <c r="B73" s="85" t="s">
        <v>212</v>
      </c>
      <c r="C73" s="90" t="s">
        <v>213</v>
      </c>
      <c r="D73" s="24">
        <v>1621013.78</v>
      </c>
      <c r="E73" s="24">
        <v>2201058.46</v>
      </c>
      <c r="F73" s="26">
        <f t="shared" si="1"/>
        <v>135.78283461600185</v>
      </c>
    </row>
    <row r="74" spans="1:6" ht="25.5">
      <c r="A74" s="11">
        <v>362</v>
      </c>
      <c r="B74" s="84"/>
      <c r="C74" s="89" t="s">
        <v>405</v>
      </c>
      <c r="D74" s="20">
        <f>D75</f>
        <v>0</v>
      </c>
      <c r="E74" s="20">
        <f>E75</f>
        <v>1440500</v>
      </c>
      <c r="F74" s="10"/>
    </row>
    <row r="75" spans="1:6" ht="25.5">
      <c r="A75" s="12"/>
      <c r="B75" s="85" t="s">
        <v>214</v>
      </c>
      <c r="C75" s="90" t="s">
        <v>406</v>
      </c>
      <c r="D75" s="21">
        <v>0</v>
      </c>
      <c r="E75" s="21">
        <v>1440500</v>
      </c>
      <c r="F75" s="26"/>
    </row>
    <row r="76" spans="1:6" ht="12.75">
      <c r="A76" s="11">
        <v>363</v>
      </c>
      <c r="B76" s="84"/>
      <c r="C76" s="89" t="s">
        <v>407</v>
      </c>
      <c r="D76" s="20">
        <f>D77+D78+D79+D80</f>
        <v>2197365782.75</v>
      </c>
      <c r="E76" s="20">
        <f>E77+E78+E79+E80</f>
        <v>2222139971.21</v>
      </c>
      <c r="F76" s="10">
        <f t="shared" si="1"/>
        <v>101.12744945126957</v>
      </c>
    </row>
    <row r="77" spans="1:6" ht="12.75">
      <c r="A77" s="12"/>
      <c r="B77" s="85" t="s">
        <v>215</v>
      </c>
      <c r="C77" s="90" t="s">
        <v>408</v>
      </c>
      <c r="D77" s="24">
        <v>1310477557.31</v>
      </c>
      <c r="E77" s="24">
        <v>1296963518.26</v>
      </c>
      <c r="F77" s="26">
        <f t="shared" si="1"/>
        <v>98.96876989807136</v>
      </c>
    </row>
    <row r="78" spans="1:6" ht="12.75">
      <c r="A78" s="12"/>
      <c r="B78" s="85" t="s">
        <v>216</v>
      </c>
      <c r="C78" s="90" t="s">
        <v>409</v>
      </c>
      <c r="D78" s="24">
        <v>867976120.52</v>
      </c>
      <c r="E78" s="24">
        <v>866980091.61</v>
      </c>
      <c r="F78" s="26">
        <f t="shared" si="1"/>
        <v>99.88524696861438</v>
      </c>
    </row>
    <row r="79" spans="1:6" ht="25.5">
      <c r="A79" s="12"/>
      <c r="B79" s="85" t="s">
        <v>388</v>
      </c>
      <c r="C79" s="91" t="s">
        <v>390</v>
      </c>
      <c r="D79" s="24">
        <v>15643095.85</v>
      </c>
      <c r="E79" s="24">
        <v>21553828.54</v>
      </c>
      <c r="F79" s="26">
        <f t="shared" si="1"/>
        <v>137.78492918970383</v>
      </c>
    </row>
    <row r="80" spans="1:6" ht="25.5">
      <c r="A80" s="12"/>
      <c r="B80" s="85" t="s">
        <v>389</v>
      </c>
      <c r="C80" s="91" t="s">
        <v>391</v>
      </c>
      <c r="D80" s="24">
        <v>3269009.07</v>
      </c>
      <c r="E80" s="24">
        <v>36642532.8</v>
      </c>
      <c r="F80" s="26">
        <f t="shared" si="1"/>
        <v>1120.9064280754656</v>
      </c>
    </row>
    <row r="81" spans="1:11" ht="12.75">
      <c r="A81" s="11" t="s">
        <v>217</v>
      </c>
      <c r="B81" s="84"/>
      <c r="C81" s="89" t="s">
        <v>218</v>
      </c>
      <c r="D81" s="20">
        <f>D82+D85</f>
        <v>31921338025.39</v>
      </c>
      <c r="E81" s="20">
        <f>E82+E85</f>
        <v>32234861498.31</v>
      </c>
      <c r="F81" s="10">
        <f t="shared" si="1"/>
        <v>100.98217522295158</v>
      </c>
      <c r="G81" s="28">
        <f>E81-D81</f>
        <v>313523472.920002</v>
      </c>
      <c r="H81" s="36"/>
      <c r="I81" s="36"/>
      <c r="J81" s="36"/>
      <c r="K81" s="28"/>
    </row>
    <row r="82" spans="1:6" ht="12.75">
      <c r="A82" s="11" t="s">
        <v>219</v>
      </c>
      <c r="B82" s="84"/>
      <c r="C82" s="89" t="s">
        <v>220</v>
      </c>
      <c r="D82" s="20">
        <f>D83+D84</f>
        <v>25185177379.27</v>
      </c>
      <c r="E82" s="20">
        <f>E83+E84</f>
        <v>25560445404.02</v>
      </c>
      <c r="F82" s="10">
        <f t="shared" si="1"/>
        <v>101.49003526597707</v>
      </c>
    </row>
    <row r="83" spans="1:6" ht="12.75">
      <c r="A83" s="12"/>
      <c r="B83" s="85" t="s">
        <v>221</v>
      </c>
      <c r="C83" s="90" t="s">
        <v>222</v>
      </c>
      <c r="D83" s="24">
        <v>16096935849.03</v>
      </c>
      <c r="E83" s="24">
        <v>16109389755.07</v>
      </c>
      <c r="F83" s="26">
        <f t="shared" si="1"/>
        <v>100.07736817837134</v>
      </c>
    </row>
    <row r="84" spans="1:6" ht="12.75">
      <c r="A84" s="12"/>
      <c r="B84" s="85" t="s">
        <v>223</v>
      </c>
      <c r="C84" s="90" t="s">
        <v>224</v>
      </c>
      <c r="D84" s="24">
        <v>9088241530.24</v>
      </c>
      <c r="E84" s="24">
        <v>9451055648.95</v>
      </c>
      <c r="F84" s="26">
        <f t="shared" si="1"/>
        <v>103.99212672223534</v>
      </c>
    </row>
    <row r="85" spans="1:6" ht="12.75">
      <c r="A85" s="11">
        <v>372</v>
      </c>
      <c r="B85" s="84"/>
      <c r="C85" s="89" t="s">
        <v>225</v>
      </c>
      <c r="D85" s="20">
        <f>D86+D87</f>
        <v>6736160646.12</v>
      </c>
      <c r="E85" s="20">
        <f>E86+E87</f>
        <v>6674416094.29</v>
      </c>
      <c r="F85" s="10">
        <f t="shared" si="1"/>
        <v>99.08338658957659</v>
      </c>
    </row>
    <row r="86" spans="1:6" ht="12.75">
      <c r="A86" s="12"/>
      <c r="B86" s="85" t="s">
        <v>226</v>
      </c>
      <c r="C86" s="90" t="s">
        <v>222</v>
      </c>
      <c r="D86" s="24">
        <v>6415794756.16</v>
      </c>
      <c r="E86" s="24">
        <v>6476089499.8</v>
      </c>
      <c r="F86" s="26">
        <f t="shared" si="1"/>
        <v>100.93978604259604</v>
      </c>
    </row>
    <row r="87" spans="1:6" ht="12.75">
      <c r="A87" s="12"/>
      <c r="B87" s="85" t="s">
        <v>227</v>
      </c>
      <c r="C87" s="90" t="s">
        <v>224</v>
      </c>
      <c r="D87" s="24">
        <v>320365889.96</v>
      </c>
      <c r="E87" s="24">
        <v>198326594.49</v>
      </c>
      <c r="F87" s="26">
        <f t="shared" si="1"/>
        <v>61.906276762099274</v>
      </c>
    </row>
    <row r="88" spans="1:7" ht="12.75">
      <c r="A88" s="11" t="s">
        <v>228</v>
      </c>
      <c r="B88" s="84"/>
      <c r="C88" s="89" t="s">
        <v>229</v>
      </c>
      <c r="D88" s="20">
        <f>+D89+D91+D94+D98</f>
        <v>2396567629.9300003</v>
      </c>
      <c r="E88" s="20">
        <f>+E89+E91+E94+E98</f>
        <v>2071018519.67</v>
      </c>
      <c r="F88" s="10">
        <f t="shared" si="1"/>
        <v>86.41602656255901</v>
      </c>
      <c r="G88" s="37">
        <f>E88-D88</f>
        <v>-325549110.2600002</v>
      </c>
    </row>
    <row r="89" spans="1:6" ht="12.75">
      <c r="A89" s="11" t="s">
        <v>230</v>
      </c>
      <c r="B89" s="84"/>
      <c r="C89" s="89" t="s">
        <v>92</v>
      </c>
      <c r="D89" s="20">
        <f>D90</f>
        <v>767709497.95</v>
      </c>
      <c r="E89" s="20">
        <f>E90</f>
        <v>765546130.36</v>
      </c>
      <c r="F89" s="10">
        <f t="shared" si="1"/>
        <v>99.71820492051006</v>
      </c>
    </row>
    <row r="90" spans="1:6" ht="12.75">
      <c r="A90" s="12"/>
      <c r="B90" s="85" t="s">
        <v>231</v>
      </c>
      <c r="C90" s="90" t="s">
        <v>232</v>
      </c>
      <c r="D90" s="24">
        <v>767709497.95</v>
      </c>
      <c r="E90" s="24">
        <v>765546130.36</v>
      </c>
      <c r="F90" s="26">
        <f t="shared" si="1"/>
        <v>99.71820492051006</v>
      </c>
    </row>
    <row r="91" spans="1:6" ht="12.75">
      <c r="A91" s="11">
        <v>382</v>
      </c>
      <c r="B91" s="84"/>
      <c r="C91" s="89" t="s">
        <v>93</v>
      </c>
      <c r="D91" s="20">
        <f>D92+D93</f>
        <v>257470672.01999998</v>
      </c>
      <c r="E91" s="20">
        <f>E92+E93</f>
        <v>202681843.19</v>
      </c>
      <c r="F91" s="10">
        <f t="shared" si="1"/>
        <v>78.72036127448952</v>
      </c>
    </row>
    <row r="92" spans="1:6" ht="12.75">
      <c r="A92" s="12"/>
      <c r="B92" s="85" t="s">
        <v>233</v>
      </c>
      <c r="C92" s="90" t="s">
        <v>318</v>
      </c>
      <c r="D92" s="24">
        <v>91630427.45</v>
      </c>
      <c r="E92" s="24">
        <v>89792551.53</v>
      </c>
      <c r="F92" s="26">
        <f t="shared" si="1"/>
        <v>97.99425150449846</v>
      </c>
    </row>
    <row r="93" spans="1:6" ht="12.75">
      <c r="A93" s="12"/>
      <c r="B93" s="85" t="s">
        <v>234</v>
      </c>
      <c r="C93" s="90" t="s">
        <v>235</v>
      </c>
      <c r="D93" s="24">
        <v>165840244.57</v>
      </c>
      <c r="E93" s="24">
        <v>112889291.66</v>
      </c>
      <c r="F93" s="26">
        <f t="shared" si="1"/>
        <v>68.07110780179187</v>
      </c>
    </row>
    <row r="94" spans="1:6" ht="12.75">
      <c r="A94" s="11">
        <v>383</v>
      </c>
      <c r="B94" s="84"/>
      <c r="C94" s="89" t="s">
        <v>236</v>
      </c>
      <c r="D94" s="20">
        <f>D95+D97</f>
        <v>185299377.60000002</v>
      </c>
      <c r="E94" s="20">
        <f>E96+E95+E97</f>
        <v>98903662.2</v>
      </c>
      <c r="F94" s="10">
        <f t="shared" si="1"/>
        <v>53.37506443950409</v>
      </c>
    </row>
    <row r="95" spans="1:6" ht="12.75">
      <c r="A95" s="12"/>
      <c r="B95" s="85" t="s">
        <v>237</v>
      </c>
      <c r="C95" s="90" t="s">
        <v>238</v>
      </c>
      <c r="D95" s="24">
        <v>27018597.39</v>
      </c>
      <c r="E95" s="24">
        <v>17990916.17</v>
      </c>
      <c r="F95" s="26">
        <f t="shared" si="1"/>
        <v>66.58715813522844</v>
      </c>
    </row>
    <row r="96" spans="1:6" ht="12.75">
      <c r="A96" s="12"/>
      <c r="B96" s="85">
        <v>3833</v>
      </c>
      <c r="C96" s="91" t="s">
        <v>452</v>
      </c>
      <c r="D96" s="24"/>
      <c r="E96" s="24">
        <v>527745.16</v>
      </c>
      <c r="F96" s="26"/>
    </row>
    <row r="97" spans="1:6" ht="12.75">
      <c r="A97" s="12"/>
      <c r="B97" s="85" t="s">
        <v>239</v>
      </c>
      <c r="C97" s="90" t="s">
        <v>240</v>
      </c>
      <c r="D97" s="24">
        <v>158280780.21</v>
      </c>
      <c r="E97" s="24">
        <v>80385000.87</v>
      </c>
      <c r="F97" s="26">
        <f t="shared" si="1"/>
        <v>50.78633095145773</v>
      </c>
    </row>
    <row r="98" spans="1:6" ht="12.75">
      <c r="A98" s="11">
        <v>386</v>
      </c>
      <c r="B98" s="84"/>
      <c r="C98" s="89" t="s">
        <v>241</v>
      </c>
      <c r="D98" s="20">
        <f>SUM(D99:D101)</f>
        <v>1186088082.3600001</v>
      </c>
      <c r="E98" s="20">
        <f>SUM(E99:E101)</f>
        <v>1003886883.92</v>
      </c>
      <c r="F98" s="10">
        <f t="shared" si="1"/>
        <v>84.63847658957434</v>
      </c>
    </row>
    <row r="99" spans="1:6" ht="12.75">
      <c r="A99" s="12"/>
      <c r="B99" s="85" t="s">
        <v>242</v>
      </c>
      <c r="C99" s="90" t="s">
        <v>411</v>
      </c>
      <c r="D99" s="24">
        <v>992288334.76</v>
      </c>
      <c r="E99" s="24">
        <v>808089009.88</v>
      </c>
      <c r="F99" s="26">
        <f t="shared" si="1"/>
        <v>81.43691521632658</v>
      </c>
    </row>
    <row r="100" spans="1:6" ht="12.75" customHeight="1">
      <c r="A100" s="12"/>
      <c r="B100" s="85" t="s">
        <v>243</v>
      </c>
      <c r="C100" s="90" t="s">
        <v>412</v>
      </c>
      <c r="D100" s="24">
        <v>190463103.47</v>
      </c>
      <c r="E100" s="24">
        <v>187472955.74</v>
      </c>
      <c r="F100" s="26">
        <f t="shared" si="1"/>
        <v>98.43006457653833</v>
      </c>
    </row>
    <row r="101" spans="1:6" ht="12.75">
      <c r="A101" s="12"/>
      <c r="B101" s="85" t="s">
        <v>244</v>
      </c>
      <c r="C101" s="90" t="s">
        <v>410</v>
      </c>
      <c r="D101" s="24">
        <v>3336644.13</v>
      </c>
      <c r="E101" s="24">
        <v>8324918.3</v>
      </c>
      <c r="F101" s="26">
        <f t="shared" si="1"/>
        <v>249.4997361315844</v>
      </c>
    </row>
    <row r="102" spans="1:6" ht="12.75">
      <c r="A102" s="12"/>
      <c r="B102" s="85"/>
      <c r="C102" s="90"/>
      <c r="D102" s="21"/>
      <c r="E102" s="21"/>
      <c r="F102" s="13"/>
    </row>
    <row r="103" spans="1:6" ht="12.75">
      <c r="A103" s="81" t="s">
        <v>31</v>
      </c>
      <c r="B103" s="85"/>
      <c r="C103" s="90"/>
      <c r="D103" s="21"/>
      <c r="E103" s="21"/>
      <c r="F103" s="13"/>
    </row>
    <row r="104" spans="1:6" ht="25.5">
      <c r="A104" s="141"/>
      <c r="B104" s="141"/>
      <c r="C104" s="44" t="s">
        <v>32</v>
      </c>
      <c r="D104" s="45" t="s">
        <v>398</v>
      </c>
      <c r="E104" s="45" t="s">
        <v>446</v>
      </c>
      <c r="F104" s="46" t="s">
        <v>321</v>
      </c>
    </row>
    <row r="105" spans="1:11" ht="25.5">
      <c r="A105" s="19" t="s">
        <v>245</v>
      </c>
      <c r="B105" s="83"/>
      <c r="C105" s="15" t="s">
        <v>31</v>
      </c>
      <c r="D105" s="22">
        <f>D106+D113+D134+D137+D140</f>
        <v>570950047.08</v>
      </c>
      <c r="E105" s="22">
        <f>E106+E113+E134+E137+E140</f>
        <v>308905445.3600001</v>
      </c>
      <c r="F105" s="10">
        <f>E105/D105*100</f>
        <v>54.1037603797092</v>
      </c>
      <c r="G105" s="28">
        <f>E105-D105</f>
        <v>-262044601.71999997</v>
      </c>
      <c r="H105" s="36"/>
      <c r="I105" s="36"/>
      <c r="J105" s="36"/>
      <c r="K105" s="28"/>
    </row>
    <row r="106" spans="1:6" ht="24.75" customHeight="1">
      <c r="A106" s="11" t="s">
        <v>246</v>
      </c>
      <c r="B106" s="84"/>
      <c r="C106" s="89" t="s">
        <v>247</v>
      </c>
      <c r="D106" s="22">
        <f>D107+D109</f>
        <v>18480588.24</v>
      </c>
      <c r="E106" s="22">
        <f>E107+E109</f>
        <v>9467913.030000001</v>
      </c>
      <c r="F106" s="10">
        <f aca="true" t="shared" si="2" ref="F106:F148">E106/D106*100</f>
        <v>51.231664853109685</v>
      </c>
    </row>
    <row r="107" spans="1:6" ht="12.75">
      <c r="A107" s="11" t="s">
        <v>248</v>
      </c>
      <c r="B107" s="84"/>
      <c r="C107" s="89" t="s">
        <v>249</v>
      </c>
      <c r="D107" s="22">
        <f>D108</f>
        <v>1155880.41</v>
      </c>
      <c r="E107" s="22">
        <f>E108</f>
        <v>0</v>
      </c>
      <c r="F107" s="10">
        <f t="shared" si="2"/>
        <v>0</v>
      </c>
    </row>
    <row r="108" spans="1:6" ht="12.75">
      <c r="A108" s="12"/>
      <c r="B108" s="85" t="s">
        <v>250</v>
      </c>
      <c r="C108" s="90" t="s">
        <v>95</v>
      </c>
      <c r="D108" s="25">
        <v>1155880.41</v>
      </c>
      <c r="E108" s="25">
        <v>0</v>
      </c>
      <c r="F108" s="26">
        <f t="shared" si="2"/>
        <v>0</v>
      </c>
    </row>
    <row r="109" spans="1:6" ht="12.75">
      <c r="A109" s="11" t="s">
        <v>251</v>
      </c>
      <c r="B109" s="84"/>
      <c r="C109" s="89" t="s">
        <v>252</v>
      </c>
      <c r="D109" s="22">
        <f>SUM(D110:D112)</f>
        <v>17324707.83</v>
      </c>
      <c r="E109" s="22">
        <f>SUM(E110:E112)</f>
        <v>9467913.030000001</v>
      </c>
      <c r="F109" s="10">
        <f t="shared" si="2"/>
        <v>54.64977027551986</v>
      </c>
    </row>
    <row r="110" spans="1:6" ht="12.75">
      <c r="A110" s="12"/>
      <c r="B110" s="85" t="s">
        <v>253</v>
      </c>
      <c r="C110" s="90" t="s">
        <v>254</v>
      </c>
      <c r="D110" s="25">
        <v>13499862.86</v>
      </c>
      <c r="E110" s="25">
        <v>6744415.17</v>
      </c>
      <c r="F110" s="26">
        <f t="shared" si="2"/>
        <v>49.95913839972149</v>
      </c>
    </row>
    <row r="111" spans="1:6" ht="12.75">
      <c r="A111" s="12"/>
      <c r="B111" s="85" t="s">
        <v>255</v>
      </c>
      <c r="C111" s="90" t="s">
        <v>256</v>
      </c>
      <c r="D111" s="25">
        <v>3608051.08</v>
      </c>
      <c r="E111" s="25">
        <v>1617966.11</v>
      </c>
      <c r="F111" s="26">
        <f t="shared" si="2"/>
        <v>44.8432151908448</v>
      </c>
    </row>
    <row r="112" spans="1:6" ht="12.75">
      <c r="A112" s="12"/>
      <c r="B112" s="85" t="s">
        <v>257</v>
      </c>
      <c r="C112" s="90" t="s">
        <v>258</v>
      </c>
      <c r="D112" s="25">
        <v>216793.89</v>
      </c>
      <c r="E112" s="25">
        <v>1105531.75</v>
      </c>
      <c r="F112" s="26">
        <f t="shared" si="2"/>
        <v>509.9459906365442</v>
      </c>
    </row>
    <row r="113" spans="1:6" ht="19.5" customHeight="1">
      <c r="A113" s="11" t="s">
        <v>259</v>
      </c>
      <c r="B113" s="84"/>
      <c r="C113" s="89" t="s">
        <v>319</v>
      </c>
      <c r="D113" s="22">
        <f>D114+D118+D125+D128+D132</f>
        <v>516376651.86</v>
      </c>
      <c r="E113" s="22">
        <f>E114+E118+E125+E128+E132</f>
        <v>261461736.31</v>
      </c>
      <c r="F113" s="10">
        <f t="shared" si="2"/>
        <v>50.63391913019481</v>
      </c>
    </row>
    <row r="114" spans="1:6" ht="12.75">
      <c r="A114" s="11" t="s">
        <v>260</v>
      </c>
      <c r="B114" s="84"/>
      <c r="C114" s="89" t="s">
        <v>261</v>
      </c>
      <c r="D114" s="22">
        <f>SUM(D115:D117)</f>
        <v>310783857.88000005</v>
      </c>
      <c r="E114" s="22">
        <f>SUM(E115:E117)</f>
        <v>111774179.82000001</v>
      </c>
      <c r="F114" s="10">
        <f t="shared" si="2"/>
        <v>35.96524625907639</v>
      </c>
    </row>
    <row r="115" spans="1:6" ht="12.75">
      <c r="A115" s="12"/>
      <c r="B115" s="85" t="s">
        <v>262</v>
      </c>
      <c r="C115" s="90" t="s">
        <v>97</v>
      </c>
      <c r="D115" s="25">
        <v>202462187.58</v>
      </c>
      <c r="E115" s="25">
        <v>42111964.85</v>
      </c>
      <c r="F115" s="26">
        <f t="shared" si="2"/>
        <v>20.79991595139713</v>
      </c>
    </row>
    <row r="116" spans="1:6" ht="12.75">
      <c r="A116" s="12"/>
      <c r="B116" s="85" t="s">
        <v>263</v>
      </c>
      <c r="C116" s="90" t="s">
        <v>98</v>
      </c>
      <c r="D116" s="25">
        <v>95469596.2</v>
      </c>
      <c r="E116" s="25">
        <v>66235191.61</v>
      </c>
      <c r="F116" s="26">
        <f t="shared" si="2"/>
        <v>69.3783091647768</v>
      </c>
    </row>
    <row r="117" spans="1:6" ht="12.75">
      <c r="A117" s="12"/>
      <c r="B117" s="85" t="s">
        <v>264</v>
      </c>
      <c r="C117" s="90" t="s">
        <v>99</v>
      </c>
      <c r="D117" s="25">
        <v>12852074.1</v>
      </c>
      <c r="E117" s="25">
        <v>3427023.36</v>
      </c>
      <c r="F117" s="26">
        <f t="shared" si="2"/>
        <v>26.66513850865519</v>
      </c>
    </row>
    <row r="118" spans="1:6" ht="12.75">
      <c r="A118" s="11" t="s">
        <v>265</v>
      </c>
      <c r="B118" s="84"/>
      <c r="C118" s="89" t="s">
        <v>266</v>
      </c>
      <c r="D118" s="22">
        <f>SUM(D119:D124)</f>
        <v>127306546.6</v>
      </c>
      <c r="E118" s="22">
        <f>SUM(E119:E124)</f>
        <v>119672024.10999998</v>
      </c>
      <c r="F118" s="10">
        <f t="shared" si="2"/>
        <v>94.00304014687646</v>
      </c>
    </row>
    <row r="119" spans="1:6" ht="12.75">
      <c r="A119" s="12"/>
      <c r="B119" s="85" t="s">
        <v>267</v>
      </c>
      <c r="C119" s="90" t="s">
        <v>101</v>
      </c>
      <c r="D119" s="25">
        <v>49891828.79</v>
      </c>
      <c r="E119" s="25">
        <v>31542045.21</v>
      </c>
      <c r="F119" s="26">
        <f t="shared" si="2"/>
        <v>63.22086396705123</v>
      </c>
    </row>
    <row r="120" spans="1:6" ht="12.75">
      <c r="A120" s="12"/>
      <c r="B120" s="85" t="s">
        <v>268</v>
      </c>
      <c r="C120" s="90" t="s">
        <v>102</v>
      </c>
      <c r="D120" s="25">
        <v>7718263.57</v>
      </c>
      <c r="E120" s="25">
        <v>7874987.82</v>
      </c>
      <c r="F120" s="26">
        <f t="shared" si="2"/>
        <v>102.03056359216818</v>
      </c>
    </row>
    <row r="121" spans="1:6" ht="12.75">
      <c r="A121" s="12"/>
      <c r="B121" s="85" t="s">
        <v>269</v>
      </c>
      <c r="C121" s="90" t="s">
        <v>103</v>
      </c>
      <c r="D121" s="25">
        <v>30583107.05</v>
      </c>
      <c r="E121" s="25">
        <v>14410657.02</v>
      </c>
      <c r="F121" s="26">
        <f t="shared" si="2"/>
        <v>47.11966314096265</v>
      </c>
    </row>
    <row r="122" spans="1:6" ht="12.75">
      <c r="A122" s="12"/>
      <c r="B122" s="85" t="s">
        <v>270</v>
      </c>
      <c r="C122" s="90" t="s">
        <v>271</v>
      </c>
      <c r="D122" s="25">
        <v>23736870.86</v>
      </c>
      <c r="E122" s="25">
        <v>61073041.43</v>
      </c>
      <c r="F122" s="26">
        <f t="shared" si="2"/>
        <v>257.2918805945764</v>
      </c>
    </row>
    <row r="123" spans="1:6" ht="12.75">
      <c r="A123" s="12"/>
      <c r="B123" s="85" t="s">
        <v>272</v>
      </c>
      <c r="C123" s="90" t="s">
        <v>104</v>
      </c>
      <c r="D123" s="25">
        <v>12432004.95</v>
      </c>
      <c r="E123" s="25">
        <v>2921512.28</v>
      </c>
      <c r="F123" s="26">
        <f t="shared" si="2"/>
        <v>23.49992854531481</v>
      </c>
    </row>
    <row r="124" spans="1:6" ht="12.75">
      <c r="A124" s="12"/>
      <c r="B124" s="85" t="s">
        <v>273</v>
      </c>
      <c r="C124" s="90" t="s">
        <v>105</v>
      </c>
      <c r="D124" s="25">
        <v>2944471.38</v>
      </c>
      <c r="E124" s="25">
        <v>1849780.35</v>
      </c>
      <c r="F124" s="26">
        <f t="shared" si="2"/>
        <v>62.82215417559943</v>
      </c>
    </row>
    <row r="125" spans="1:6" ht="12.75">
      <c r="A125" s="11" t="s">
        <v>274</v>
      </c>
      <c r="B125" s="84"/>
      <c r="C125" s="89" t="s">
        <v>275</v>
      </c>
      <c r="D125" s="22">
        <f>SUM(D126:D127)</f>
        <v>68414426.87</v>
      </c>
      <c r="E125" s="22">
        <f>SUM(E126:E127)</f>
        <v>21827652.43</v>
      </c>
      <c r="F125" s="10">
        <f t="shared" si="2"/>
        <v>31.90504317382729</v>
      </c>
    </row>
    <row r="126" spans="1:6" ht="12.75">
      <c r="A126" s="12"/>
      <c r="B126" s="85" t="s">
        <v>276</v>
      </c>
      <c r="C126" s="90" t="s">
        <v>107</v>
      </c>
      <c r="D126" s="25">
        <v>18617483.27</v>
      </c>
      <c r="E126" s="25">
        <v>6096003.54</v>
      </c>
      <c r="F126" s="26">
        <f t="shared" si="2"/>
        <v>32.74343503680237</v>
      </c>
    </row>
    <row r="127" spans="1:6" ht="14.25" customHeight="1">
      <c r="A127" s="12"/>
      <c r="B127" s="85" t="s">
        <v>277</v>
      </c>
      <c r="C127" s="90" t="s">
        <v>108</v>
      </c>
      <c r="D127" s="25">
        <v>49796943.6</v>
      </c>
      <c r="E127" s="25">
        <v>15731648.89</v>
      </c>
      <c r="F127" s="26">
        <f t="shared" si="2"/>
        <v>31.59159529220584</v>
      </c>
    </row>
    <row r="128" spans="1:6" ht="12.75">
      <c r="A128" s="11" t="s">
        <v>278</v>
      </c>
      <c r="B128" s="84"/>
      <c r="C128" s="89" t="s">
        <v>279</v>
      </c>
      <c r="D128" s="22">
        <f>SUM(D129:D131)</f>
        <v>919291.2</v>
      </c>
      <c r="E128" s="22">
        <f>SUM(E129:E131)</f>
        <v>519757.92</v>
      </c>
      <c r="F128" s="10">
        <f t="shared" si="2"/>
        <v>56.53898568810405</v>
      </c>
    </row>
    <row r="129" spans="1:6" ht="12.75">
      <c r="A129" s="12"/>
      <c r="B129" s="85" t="s">
        <v>280</v>
      </c>
      <c r="C129" s="90" t="s">
        <v>364</v>
      </c>
      <c r="D129" s="25">
        <v>854991.2</v>
      </c>
      <c r="E129" s="25">
        <v>390052.92</v>
      </c>
      <c r="F129" s="26">
        <f t="shared" si="2"/>
        <v>45.62069410772882</v>
      </c>
    </row>
    <row r="130" spans="1:6" ht="25.5">
      <c r="A130" s="12"/>
      <c r="B130" s="85" t="s">
        <v>281</v>
      </c>
      <c r="C130" s="90" t="s">
        <v>282</v>
      </c>
      <c r="D130" s="25">
        <v>32000</v>
      </c>
      <c r="E130" s="25">
        <v>87500</v>
      </c>
      <c r="F130" s="26">
        <f t="shared" si="2"/>
        <v>273.4375</v>
      </c>
    </row>
    <row r="131" spans="1:6" ht="12.75">
      <c r="A131" s="12"/>
      <c r="B131" s="85">
        <v>4244</v>
      </c>
      <c r="C131" s="91" t="s">
        <v>283</v>
      </c>
      <c r="D131" s="25">
        <v>32300</v>
      </c>
      <c r="E131" s="25">
        <v>42205</v>
      </c>
      <c r="F131" s="26">
        <f t="shared" si="2"/>
        <v>130.66563467492261</v>
      </c>
    </row>
    <row r="132" spans="1:6" ht="12.75">
      <c r="A132" s="11" t="s">
        <v>284</v>
      </c>
      <c r="B132" s="84"/>
      <c r="C132" s="89" t="s">
        <v>285</v>
      </c>
      <c r="D132" s="22">
        <f>SUM(D133:D133)</f>
        <v>8952529.31</v>
      </c>
      <c r="E132" s="22">
        <f>SUM(E133:E133)</f>
        <v>7668122.03</v>
      </c>
      <c r="F132" s="10">
        <f t="shared" si="2"/>
        <v>85.65313515851533</v>
      </c>
    </row>
    <row r="133" spans="1:6" ht="12.75">
      <c r="A133" s="12"/>
      <c r="B133" s="85" t="s">
        <v>286</v>
      </c>
      <c r="C133" s="90" t="s">
        <v>287</v>
      </c>
      <c r="D133" s="25">
        <v>8952529.31</v>
      </c>
      <c r="E133" s="25">
        <v>7668122.03</v>
      </c>
      <c r="F133" s="26">
        <f t="shared" si="2"/>
        <v>85.65313515851533</v>
      </c>
    </row>
    <row r="134" spans="1:6" ht="12.75">
      <c r="A134" s="11" t="s">
        <v>288</v>
      </c>
      <c r="B134" s="84"/>
      <c r="C134" s="89" t="s">
        <v>289</v>
      </c>
      <c r="D134" s="22">
        <f>D135</f>
        <v>20530.93</v>
      </c>
      <c r="E134" s="22">
        <f>E135</f>
        <v>1547181.5</v>
      </c>
      <c r="F134" s="10">
        <f t="shared" si="2"/>
        <v>7535.856875455715</v>
      </c>
    </row>
    <row r="135" spans="1:6" ht="12.75">
      <c r="A135" s="11" t="s">
        <v>290</v>
      </c>
      <c r="B135" s="84"/>
      <c r="C135" s="89" t="s">
        <v>291</v>
      </c>
      <c r="D135" s="22">
        <f>D136</f>
        <v>20530.93</v>
      </c>
      <c r="E135" s="22">
        <f>E136</f>
        <v>1547181.5</v>
      </c>
      <c r="F135" s="10">
        <f t="shared" si="2"/>
        <v>7535.856875455715</v>
      </c>
    </row>
    <row r="136" spans="1:6" ht="12.75">
      <c r="A136" s="12"/>
      <c r="B136" s="85" t="s">
        <v>292</v>
      </c>
      <c r="C136" s="90" t="s">
        <v>293</v>
      </c>
      <c r="D136" s="25">
        <v>20530.93</v>
      </c>
      <c r="E136" s="25">
        <v>1547181.5</v>
      </c>
      <c r="F136" s="26">
        <f t="shared" si="2"/>
        <v>7535.856875455715</v>
      </c>
    </row>
    <row r="137" spans="1:6" ht="25.5">
      <c r="A137" s="11" t="s">
        <v>294</v>
      </c>
      <c r="B137" s="84"/>
      <c r="C137" s="92" t="s">
        <v>413</v>
      </c>
      <c r="D137" s="22">
        <f>D138</f>
        <v>1650321.32</v>
      </c>
      <c r="E137" s="22">
        <f>E138</f>
        <v>3607361.36</v>
      </c>
      <c r="F137" s="10">
        <f t="shared" si="2"/>
        <v>218.58539402496478</v>
      </c>
    </row>
    <row r="138" spans="1:6" ht="12.75">
      <c r="A138" s="11" t="s">
        <v>295</v>
      </c>
      <c r="B138" s="84"/>
      <c r="C138" s="92" t="s">
        <v>414</v>
      </c>
      <c r="D138" s="22">
        <f>D139</f>
        <v>1650321.32</v>
      </c>
      <c r="E138" s="22">
        <f>E139</f>
        <v>3607361.36</v>
      </c>
      <c r="F138" s="10">
        <f t="shared" si="2"/>
        <v>218.58539402496478</v>
      </c>
    </row>
    <row r="139" spans="1:6" ht="12.75">
      <c r="A139" s="12"/>
      <c r="B139" s="85" t="s">
        <v>296</v>
      </c>
      <c r="C139" s="90" t="s">
        <v>111</v>
      </c>
      <c r="D139" s="25">
        <v>1650321.32</v>
      </c>
      <c r="E139" s="25">
        <v>3607361.36</v>
      </c>
      <c r="F139" s="26">
        <f t="shared" si="2"/>
        <v>218.58539402496478</v>
      </c>
    </row>
    <row r="140" spans="1:6" ht="25.5">
      <c r="A140" s="11" t="s">
        <v>297</v>
      </c>
      <c r="B140" s="84"/>
      <c r="C140" s="89" t="s">
        <v>298</v>
      </c>
      <c r="D140" s="22">
        <f>D141+D143+D145+D147</f>
        <v>34421954.73</v>
      </c>
      <c r="E140" s="22">
        <f>E141+E143+E145+E147</f>
        <v>32821253.16</v>
      </c>
      <c r="F140" s="10">
        <f t="shared" si="2"/>
        <v>95.34976562907124</v>
      </c>
    </row>
    <row r="141" spans="1:6" ht="12.75">
      <c r="A141" s="11" t="s">
        <v>299</v>
      </c>
      <c r="B141" s="84"/>
      <c r="C141" s="89" t="s">
        <v>300</v>
      </c>
      <c r="D141" s="22">
        <f>D142</f>
        <v>34071937.87</v>
      </c>
      <c r="E141" s="22">
        <f>E142</f>
        <v>30529728.82</v>
      </c>
      <c r="F141" s="10">
        <f t="shared" si="2"/>
        <v>89.60373471120093</v>
      </c>
    </row>
    <row r="142" spans="1:6" ht="12.75">
      <c r="A142" s="12"/>
      <c r="B142" s="85" t="s">
        <v>301</v>
      </c>
      <c r="C142" s="90" t="s">
        <v>300</v>
      </c>
      <c r="D142" s="25">
        <v>34071937.87</v>
      </c>
      <c r="E142" s="25">
        <v>30529728.82</v>
      </c>
      <c r="F142" s="26">
        <f t="shared" si="2"/>
        <v>89.60373471120093</v>
      </c>
    </row>
    <row r="143" spans="1:6" ht="12.75">
      <c r="A143" s="11" t="s">
        <v>302</v>
      </c>
      <c r="B143" s="84"/>
      <c r="C143" s="89" t="s">
        <v>303</v>
      </c>
      <c r="D143" s="22">
        <f>D144</f>
        <v>63525.26</v>
      </c>
      <c r="E143" s="22">
        <f>E144</f>
        <v>897156.97</v>
      </c>
      <c r="F143" s="10">
        <f t="shared" si="2"/>
        <v>1412.283822214974</v>
      </c>
    </row>
    <row r="144" spans="1:6" ht="12.75">
      <c r="A144" s="12"/>
      <c r="B144" s="85" t="s">
        <v>304</v>
      </c>
      <c r="C144" s="90" t="s">
        <v>303</v>
      </c>
      <c r="D144" s="25">
        <v>63525.26</v>
      </c>
      <c r="E144" s="25">
        <v>897156.97</v>
      </c>
      <c r="F144" s="26">
        <f t="shared" si="2"/>
        <v>1412.283822214974</v>
      </c>
    </row>
    <row r="145" spans="1:6" ht="12.75">
      <c r="A145" s="11" t="s">
        <v>305</v>
      </c>
      <c r="B145" s="84"/>
      <c r="C145" s="89" t="s">
        <v>306</v>
      </c>
      <c r="D145" s="22">
        <f>D146</f>
        <v>118258.35</v>
      </c>
      <c r="E145" s="22">
        <f>E146</f>
        <v>0</v>
      </c>
      <c r="F145" s="10">
        <f t="shared" si="2"/>
        <v>0</v>
      </c>
    </row>
    <row r="146" spans="1:6" ht="12.75">
      <c r="A146" s="12"/>
      <c r="B146" s="85" t="s">
        <v>307</v>
      </c>
      <c r="C146" s="90" t="s">
        <v>306</v>
      </c>
      <c r="D146" s="23">
        <v>118258.35</v>
      </c>
      <c r="E146" s="23">
        <v>0</v>
      </c>
      <c r="F146" s="26">
        <f t="shared" si="2"/>
        <v>0</v>
      </c>
    </row>
    <row r="147" spans="1:6" ht="12.75">
      <c r="A147" s="11" t="s">
        <v>308</v>
      </c>
      <c r="B147" s="84"/>
      <c r="C147" s="89" t="s">
        <v>309</v>
      </c>
      <c r="D147" s="22">
        <f>D148</f>
        <v>168233.25</v>
      </c>
      <c r="E147" s="22">
        <f>E148</f>
        <v>1394367.37</v>
      </c>
      <c r="F147" s="10">
        <f t="shared" si="2"/>
        <v>828.829835956923</v>
      </c>
    </row>
    <row r="148" spans="1:6" ht="18" customHeight="1">
      <c r="A148" s="12"/>
      <c r="B148" s="85" t="s">
        <v>310</v>
      </c>
      <c r="C148" s="90" t="s">
        <v>309</v>
      </c>
      <c r="D148" s="25">
        <v>168233.25</v>
      </c>
      <c r="E148" s="25">
        <v>1394367.37</v>
      </c>
      <c r="F148" s="26">
        <f t="shared" si="2"/>
        <v>828.829835956923</v>
      </c>
    </row>
    <row r="149" spans="1:6" ht="18" customHeight="1">
      <c r="A149" s="12"/>
      <c r="B149" s="85"/>
      <c r="C149" s="90"/>
      <c r="D149" s="23"/>
      <c r="E149" s="23"/>
      <c r="F149" s="10"/>
    </row>
    <row r="150" spans="1:6" ht="15" customHeight="1">
      <c r="A150" s="81" t="s">
        <v>13</v>
      </c>
      <c r="B150" s="86"/>
      <c r="C150" s="14"/>
      <c r="D150" s="98"/>
      <c r="E150" s="98"/>
      <c r="F150" s="98"/>
    </row>
    <row r="151" spans="1:6" ht="25.5">
      <c r="A151" s="141"/>
      <c r="B151" s="141"/>
      <c r="C151" s="44" t="s">
        <v>32</v>
      </c>
      <c r="D151" s="45" t="s">
        <v>398</v>
      </c>
      <c r="E151" s="45" t="s">
        <v>446</v>
      </c>
      <c r="F151" s="46" t="s">
        <v>321</v>
      </c>
    </row>
    <row r="152" spans="1:11" ht="25.5">
      <c r="A152" s="29">
        <v>5</v>
      </c>
      <c r="B152" s="35"/>
      <c r="C152" s="93" t="s">
        <v>13</v>
      </c>
      <c r="D152" s="99">
        <f>D153+D166+D176+D186</f>
        <v>7379223352.25</v>
      </c>
      <c r="E152" s="99">
        <f>E153+E166+E176+E186</f>
        <v>8974844742.53</v>
      </c>
      <c r="F152" s="79">
        <f>E152/D152*100</f>
        <v>121.62316159997353</v>
      </c>
      <c r="G152" s="36"/>
      <c r="H152" s="36"/>
      <c r="I152" s="36"/>
      <c r="J152" s="36"/>
      <c r="K152" s="28"/>
    </row>
    <row r="153" spans="1:11" ht="12.75">
      <c r="A153" s="38">
        <v>51</v>
      </c>
      <c r="B153" s="30"/>
      <c r="C153" s="93" t="s">
        <v>14</v>
      </c>
      <c r="D153" s="99">
        <f>D154+D157+D159+D162</f>
        <v>753581462.84</v>
      </c>
      <c r="E153" s="99">
        <f>E154+E157+E159+E162</f>
        <v>1097167257.94</v>
      </c>
      <c r="F153" s="79">
        <f aca="true" t="shared" si="3" ref="F153:F189">E153/D153*100</f>
        <v>145.59371641191098</v>
      </c>
      <c r="G153" s="36"/>
      <c r="H153" s="36"/>
      <c r="I153" s="36"/>
      <c r="J153" s="36"/>
      <c r="K153" s="28"/>
    </row>
    <row r="154" spans="1:6" ht="25.5">
      <c r="A154" s="33">
        <v>512</v>
      </c>
      <c r="B154" s="34"/>
      <c r="C154" s="94" t="s">
        <v>16</v>
      </c>
      <c r="D154" s="40">
        <f>D156+D155</f>
        <v>26102871.86</v>
      </c>
      <c r="E154" s="40">
        <f>E156+E155</f>
        <v>14226780.71</v>
      </c>
      <c r="F154" s="79">
        <f t="shared" si="3"/>
        <v>54.5027412550766</v>
      </c>
    </row>
    <row r="155" spans="1:6" ht="27.75" customHeight="1">
      <c r="A155" s="33"/>
      <c r="B155" s="35">
        <v>5121</v>
      </c>
      <c r="C155" s="95" t="s">
        <v>17</v>
      </c>
      <c r="D155" s="100">
        <v>26102871.86</v>
      </c>
      <c r="E155" s="100">
        <v>14226780.71</v>
      </c>
      <c r="F155" s="80">
        <f>E155/D155*100</f>
        <v>54.5027412550766</v>
      </c>
    </row>
    <row r="156" spans="1:6" ht="25.5">
      <c r="A156" s="39"/>
      <c r="B156" s="35">
        <v>5122</v>
      </c>
      <c r="C156" s="95" t="s">
        <v>320</v>
      </c>
      <c r="D156" s="100"/>
      <c r="E156" s="100"/>
      <c r="F156" s="80"/>
    </row>
    <row r="157" spans="1:6" ht="25.5">
      <c r="A157" s="33">
        <v>514</v>
      </c>
      <c r="B157" s="34"/>
      <c r="C157" s="94" t="s">
        <v>18</v>
      </c>
      <c r="D157" s="40">
        <f>D158</f>
        <v>666985569.94</v>
      </c>
      <c r="E157" s="40">
        <f>E158</f>
        <v>965573046.09</v>
      </c>
      <c r="F157" s="79">
        <f t="shared" si="3"/>
        <v>144.76670704837886</v>
      </c>
    </row>
    <row r="158" spans="1:6" ht="25.5">
      <c r="A158" s="39"/>
      <c r="B158" s="35">
        <v>5141</v>
      </c>
      <c r="C158" s="95" t="s">
        <v>19</v>
      </c>
      <c r="D158" s="100">
        <v>666985569.94</v>
      </c>
      <c r="E158" s="100">
        <v>965573046.09</v>
      </c>
      <c r="F158" s="80">
        <f t="shared" si="3"/>
        <v>144.76670704837886</v>
      </c>
    </row>
    <row r="159" spans="1:6" ht="25.5">
      <c r="A159" s="33">
        <v>516</v>
      </c>
      <c r="B159" s="34"/>
      <c r="C159" s="94" t="s">
        <v>415</v>
      </c>
      <c r="D159" s="40">
        <f>D160+D161</f>
        <v>7102240.55</v>
      </c>
      <c r="E159" s="40">
        <f>E160+E161</f>
        <v>6196669.37</v>
      </c>
      <c r="F159" s="79">
        <f t="shared" si="3"/>
        <v>87.2495000186948</v>
      </c>
    </row>
    <row r="160" spans="1:6" ht="25.5">
      <c r="A160" s="33"/>
      <c r="B160" s="75" t="s">
        <v>423</v>
      </c>
      <c r="C160" s="72" t="s">
        <v>424</v>
      </c>
      <c r="D160" s="100">
        <v>4401506.39</v>
      </c>
      <c r="E160" s="100">
        <v>1458853.28</v>
      </c>
      <c r="F160" s="80">
        <f t="shared" si="3"/>
        <v>33.14440899857469</v>
      </c>
    </row>
    <row r="161" spans="1:6" ht="12.75">
      <c r="A161" s="33"/>
      <c r="B161" s="75" t="s">
        <v>439</v>
      </c>
      <c r="C161" s="72" t="s">
        <v>440</v>
      </c>
      <c r="D161" s="100">
        <v>2700734.16</v>
      </c>
      <c r="E161" s="100">
        <v>4737816.09</v>
      </c>
      <c r="F161" s="80">
        <f t="shared" si="3"/>
        <v>175.42696945781586</v>
      </c>
    </row>
    <row r="162" spans="1:6" s="74" customFormat="1" ht="12.75">
      <c r="A162" s="32" t="s">
        <v>425</v>
      </c>
      <c r="B162" s="31"/>
      <c r="C162" s="93" t="s">
        <v>15</v>
      </c>
      <c r="D162" s="40">
        <f>D165</f>
        <v>53390780.49</v>
      </c>
      <c r="E162" s="40">
        <f>SUM(E163:E165)</f>
        <v>111170761.77</v>
      </c>
      <c r="F162" s="80">
        <f t="shared" si="3"/>
        <v>208.22089647260742</v>
      </c>
    </row>
    <row r="163" spans="1:6" ht="12.75">
      <c r="A163" s="140"/>
      <c r="B163" s="75">
        <v>5172</v>
      </c>
      <c r="C163" s="72" t="s">
        <v>453</v>
      </c>
      <c r="D163" s="100"/>
      <c r="E163" s="100">
        <v>12211756.34</v>
      </c>
      <c r="F163" s="80"/>
    </row>
    <row r="164" spans="1:6" ht="12.75">
      <c r="A164" s="140"/>
      <c r="B164" s="75">
        <v>5173</v>
      </c>
      <c r="C164" s="72" t="s">
        <v>454</v>
      </c>
      <c r="D164" s="100"/>
      <c r="E164" s="100">
        <v>11605385.38</v>
      </c>
      <c r="F164" s="80"/>
    </row>
    <row r="165" spans="1:6" ht="25.5">
      <c r="A165" s="33"/>
      <c r="B165" s="75" t="s">
        <v>426</v>
      </c>
      <c r="C165" s="72" t="s">
        <v>427</v>
      </c>
      <c r="D165" s="100">
        <v>53390780.49</v>
      </c>
      <c r="E165" s="100">
        <v>87353620.05</v>
      </c>
      <c r="F165" s="80">
        <f t="shared" si="3"/>
        <v>163.6118057243257</v>
      </c>
    </row>
    <row r="166" spans="1:11" ht="12.75">
      <c r="A166" s="38">
        <v>53</v>
      </c>
      <c r="B166" s="30"/>
      <c r="C166" s="43" t="s">
        <v>20</v>
      </c>
      <c r="D166" s="99">
        <f>D167+D170+D172+D174</f>
        <v>128839129.42</v>
      </c>
      <c r="E166" s="99">
        <f>E167+E170+E172+E174</f>
        <v>300954350.9</v>
      </c>
      <c r="F166" s="79">
        <f t="shared" si="3"/>
        <v>233.58924594943912</v>
      </c>
      <c r="G166" s="36"/>
      <c r="H166" s="36"/>
      <c r="I166" s="36"/>
      <c r="J166" s="36"/>
      <c r="K166" s="28"/>
    </row>
    <row r="167" spans="1:6" ht="25.5">
      <c r="A167" s="33">
        <v>531</v>
      </c>
      <c r="B167" s="34"/>
      <c r="C167" s="94" t="s">
        <v>416</v>
      </c>
      <c r="D167" s="40">
        <f>D168+D169</f>
        <v>67000000</v>
      </c>
      <c r="E167" s="40">
        <f>E168+E169</f>
        <v>300000000</v>
      </c>
      <c r="F167" s="79">
        <f t="shared" si="3"/>
        <v>447.7611940298507</v>
      </c>
    </row>
    <row r="168" spans="1:6" ht="12.75">
      <c r="A168" s="38"/>
      <c r="B168" s="75" t="s">
        <v>428</v>
      </c>
      <c r="C168" s="72" t="s">
        <v>429</v>
      </c>
      <c r="D168" s="100">
        <v>57000000</v>
      </c>
      <c r="E168" s="100">
        <v>300000000</v>
      </c>
      <c r="F168" s="80">
        <f t="shared" si="3"/>
        <v>526.3157894736843</v>
      </c>
    </row>
    <row r="169" spans="1:6" ht="25.5">
      <c r="A169" s="38"/>
      <c r="B169" s="75" t="s">
        <v>441</v>
      </c>
      <c r="C169" s="72" t="s">
        <v>442</v>
      </c>
      <c r="D169" s="100">
        <v>10000000</v>
      </c>
      <c r="E169" s="100">
        <v>0</v>
      </c>
      <c r="F169" s="80">
        <f t="shared" si="3"/>
        <v>0</v>
      </c>
    </row>
    <row r="170" spans="1:6" ht="25.5">
      <c r="A170" s="33">
        <v>532</v>
      </c>
      <c r="B170" s="34"/>
      <c r="C170" s="93" t="s">
        <v>8</v>
      </c>
      <c r="D170" s="40">
        <f>D171</f>
        <v>660000</v>
      </c>
      <c r="E170" s="40">
        <f>E171</f>
        <v>0</v>
      </c>
      <c r="F170" s="79">
        <f t="shared" si="3"/>
        <v>0</v>
      </c>
    </row>
    <row r="171" spans="1:6" ht="25.5">
      <c r="A171" s="39"/>
      <c r="B171" s="35">
        <v>5321</v>
      </c>
      <c r="C171" s="72" t="s">
        <v>8</v>
      </c>
      <c r="D171" s="100">
        <v>660000</v>
      </c>
      <c r="E171" s="100">
        <v>0</v>
      </c>
      <c r="F171" s="80">
        <f t="shared" si="3"/>
        <v>0</v>
      </c>
    </row>
    <row r="172" spans="1:6" ht="25.5">
      <c r="A172" s="33">
        <v>533</v>
      </c>
      <c r="B172" s="34"/>
      <c r="C172" s="94" t="s">
        <v>417</v>
      </c>
      <c r="D172" s="40">
        <f>D173</f>
        <v>0</v>
      </c>
      <c r="E172" s="40">
        <f>E173</f>
        <v>954350.9</v>
      </c>
      <c r="F172" s="79"/>
    </row>
    <row r="173" spans="1:6" ht="25.5">
      <c r="A173" s="39"/>
      <c r="B173" s="35">
        <v>5332</v>
      </c>
      <c r="C173" s="95" t="s">
        <v>418</v>
      </c>
      <c r="D173" s="100">
        <v>0</v>
      </c>
      <c r="E173" s="100">
        <v>954350.9</v>
      </c>
      <c r="F173" s="80"/>
    </row>
    <row r="174" spans="1:6" ht="25.5">
      <c r="A174" s="33">
        <v>534</v>
      </c>
      <c r="B174" s="34"/>
      <c r="C174" s="94" t="s">
        <v>21</v>
      </c>
      <c r="D174" s="40">
        <f>D175</f>
        <v>61179129.42</v>
      </c>
      <c r="E174" s="40">
        <f>E175</f>
        <v>0</v>
      </c>
      <c r="F174" s="79">
        <f t="shared" si="3"/>
        <v>0</v>
      </c>
    </row>
    <row r="175" spans="1:6" ht="25.5">
      <c r="A175" s="39"/>
      <c r="B175" s="35">
        <v>5341</v>
      </c>
      <c r="C175" s="95" t="s">
        <v>22</v>
      </c>
      <c r="D175" s="100">
        <v>61179129.42</v>
      </c>
      <c r="E175" s="100">
        <v>0</v>
      </c>
      <c r="F175" s="80">
        <f t="shared" si="3"/>
        <v>0</v>
      </c>
    </row>
    <row r="176" spans="1:11" ht="25.5">
      <c r="A176" s="41">
        <v>54</v>
      </c>
      <c r="B176" s="42"/>
      <c r="C176" s="43" t="s">
        <v>419</v>
      </c>
      <c r="D176" s="99">
        <f>D177+D180+D183</f>
        <v>800928293.38</v>
      </c>
      <c r="E176" s="99">
        <f>E177+E180+E183</f>
        <v>3674212687.21</v>
      </c>
      <c r="F176" s="79">
        <f t="shared" si="3"/>
        <v>458.74427431005637</v>
      </c>
      <c r="G176" s="36"/>
      <c r="H176" s="36"/>
      <c r="I176" s="36"/>
      <c r="J176" s="36"/>
      <c r="K176" s="28"/>
    </row>
    <row r="177" spans="1:6" ht="38.25">
      <c r="A177" s="33">
        <v>541</v>
      </c>
      <c r="B177" s="34"/>
      <c r="C177" s="94" t="s">
        <v>420</v>
      </c>
      <c r="D177" s="40">
        <f>D178+D179</f>
        <v>415894003.94</v>
      </c>
      <c r="E177" s="40">
        <f>E178+E179</f>
        <v>428877593.91</v>
      </c>
      <c r="F177" s="79">
        <f t="shared" si="3"/>
        <v>103.121850723261</v>
      </c>
    </row>
    <row r="178" spans="1:6" ht="25.5">
      <c r="A178" s="39"/>
      <c r="B178" s="75" t="s">
        <v>430</v>
      </c>
      <c r="C178" s="72" t="s">
        <v>23</v>
      </c>
      <c r="D178" s="100">
        <v>415894003.94</v>
      </c>
      <c r="E178" s="100">
        <v>410563253.72</v>
      </c>
      <c r="F178" s="80">
        <f t="shared" si="3"/>
        <v>98.71824306926796</v>
      </c>
    </row>
    <row r="179" spans="1:6" ht="25.5">
      <c r="A179" s="39"/>
      <c r="B179" s="75" t="s">
        <v>431</v>
      </c>
      <c r="C179" s="72" t="s">
        <v>432</v>
      </c>
      <c r="D179" s="100">
        <v>0</v>
      </c>
      <c r="E179" s="100">
        <v>18314340.19</v>
      </c>
      <c r="F179" s="80"/>
    </row>
    <row r="180" spans="1:6" ht="38.25">
      <c r="A180" s="33">
        <v>542</v>
      </c>
      <c r="B180" s="34"/>
      <c r="C180" s="94" t="s">
        <v>421</v>
      </c>
      <c r="D180" s="40">
        <f>D181+D182</f>
        <v>66349675.32</v>
      </c>
      <c r="E180" s="40">
        <f>E181+E182</f>
        <v>108680894.1</v>
      </c>
      <c r="F180" s="79">
        <f t="shared" si="3"/>
        <v>163.80018979119248</v>
      </c>
    </row>
    <row r="181" spans="1:6" ht="25.5">
      <c r="A181" s="29"/>
      <c r="B181" s="75" t="s">
        <v>433</v>
      </c>
      <c r="C181" s="72" t="s">
        <v>434</v>
      </c>
      <c r="D181" s="100">
        <v>66032016.02</v>
      </c>
      <c r="E181" s="100">
        <v>108680894.1</v>
      </c>
      <c r="F181" s="80">
        <f t="shared" si="3"/>
        <v>164.5881810833738</v>
      </c>
    </row>
    <row r="182" spans="1:6" ht="25.5">
      <c r="A182" s="29"/>
      <c r="B182" s="75" t="s">
        <v>443</v>
      </c>
      <c r="C182" s="72" t="s">
        <v>444</v>
      </c>
      <c r="D182" s="100">
        <v>317659.3</v>
      </c>
      <c r="E182" s="100">
        <v>0</v>
      </c>
      <c r="F182" s="80">
        <f t="shared" si="3"/>
        <v>0</v>
      </c>
    </row>
    <row r="183" spans="1:6" ht="28.5" customHeight="1">
      <c r="A183" s="33">
        <v>544</v>
      </c>
      <c r="B183" s="34"/>
      <c r="C183" s="94" t="s">
        <v>422</v>
      </c>
      <c r="D183" s="40">
        <f>D184+D185</f>
        <v>318684614.12</v>
      </c>
      <c r="E183" s="40">
        <f>E184+E185</f>
        <v>3136654199.2</v>
      </c>
      <c r="F183" s="79">
        <f t="shared" si="3"/>
        <v>984.2502776173874</v>
      </c>
    </row>
    <row r="184" spans="1:6" ht="25.5">
      <c r="A184" s="38"/>
      <c r="B184" s="75" t="s">
        <v>435</v>
      </c>
      <c r="C184" s="72" t="s">
        <v>437</v>
      </c>
      <c r="D184" s="100">
        <v>134696109.96</v>
      </c>
      <c r="E184" s="100">
        <v>3012092259.25</v>
      </c>
      <c r="F184" s="80">
        <f t="shared" si="3"/>
        <v>2236.213250809162</v>
      </c>
    </row>
    <row r="185" spans="1:6" ht="25.5">
      <c r="A185" s="38"/>
      <c r="B185" s="75" t="s">
        <v>436</v>
      </c>
      <c r="C185" s="72" t="s">
        <v>438</v>
      </c>
      <c r="D185" s="100">
        <v>183988504.16</v>
      </c>
      <c r="E185" s="100">
        <v>124561939.95</v>
      </c>
      <c r="F185" s="80">
        <f t="shared" si="3"/>
        <v>67.70093627245238</v>
      </c>
    </row>
    <row r="186" spans="1:11" ht="25.5">
      <c r="A186" s="38">
        <v>55</v>
      </c>
      <c r="B186" s="35"/>
      <c r="C186" s="43" t="s">
        <v>24</v>
      </c>
      <c r="D186" s="99">
        <f>D187</f>
        <v>5695874466.61</v>
      </c>
      <c r="E186" s="99">
        <f>E187</f>
        <v>3902510446.48</v>
      </c>
      <c r="F186" s="79">
        <f t="shared" si="3"/>
        <v>68.5146849593869</v>
      </c>
      <c r="G186" s="36"/>
      <c r="H186" s="36"/>
      <c r="I186" s="36"/>
      <c r="J186" s="36"/>
      <c r="K186" s="28"/>
    </row>
    <row r="187" spans="1:6" ht="12.75">
      <c r="A187" s="33">
        <v>552</v>
      </c>
      <c r="B187" s="34"/>
      <c r="C187" s="94" t="s">
        <v>25</v>
      </c>
      <c r="D187" s="40">
        <f>D188+D189</f>
        <v>5695874466.61</v>
      </c>
      <c r="E187" s="40">
        <f>E188+E189</f>
        <v>3902510446.48</v>
      </c>
      <c r="F187" s="79">
        <f t="shared" si="3"/>
        <v>68.5146849593869</v>
      </c>
    </row>
    <row r="188" spans="1:6" ht="25.5">
      <c r="A188" s="38"/>
      <c r="B188" s="35">
        <v>5521</v>
      </c>
      <c r="C188" s="95" t="s">
        <v>26</v>
      </c>
      <c r="D188" s="100">
        <v>154769466.61</v>
      </c>
      <c r="E188" s="100">
        <v>3902510446.48</v>
      </c>
      <c r="F188" s="80">
        <f t="shared" si="3"/>
        <v>2521.4989312548614</v>
      </c>
    </row>
    <row r="189" spans="1:6" ht="25.5">
      <c r="A189" s="16"/>
      <c r="B189" s="35">
        <v>5522</v>
      </c>
      <c r="C189" s="95" t="s">
        <v>27</v>
      </c>
      <c r="D189" s="100">
        <v>5541105000</v>
      </c>
      <c r="E189" s="100">
        <v>0</v>
      </c>
      <c r="F189" s="80">
        <f t="shared" si="3"/>
        <v>0</v>
      </c>
    </row>
    <row r="191" ht="12.75">
      <c r="E191" s="144"/>
    </row>
  </sheetData>
  <mergeCells count="3">
    <mergeCell ref="A2:B2"/>
    <mergeCell ref="A104:B104"/>
    <mergeCell ref="A151:B151"/>
  </mergeCells>
  <printOptions horizontalCentered="1"/>
  <pageMargins left="0.7480314960629921" right="0.35433070866141736" top="0.984251968503937" bottom="1.06" header="0.5118110236220472" footer="0.5118110236220472"/>
  <pageSetup firstPageNumber="17" useFirstPageNumber="1" horizontalDpi="600" verticalDpi="600" orientation="portrait" paperSize="9" r:id="rId1"/>
  <headerFooter alignWithMargins="0">
    <oddFooter>&amp;C&amp;"Times New Roman,Uobičajeno"&amp;12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2012-08-24T13:20:17Z</cp:lastPrinted>
  <dcterms:created xsi:type="dcterms:W3CDTF">2010-02-26T13:28:59Z</dcterms:created>
  <dcterms:modified xsi:type="dcterms:W3CDTF">2012-08-24T13:40:18Z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6Izvršenje prihoda i primitaka, rashoda i izdataka 2010 2011.xls</vt:lpwstr>
  </property>
</Properties>
</file>